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60" windowWidth="17520" windowHeight="9072" tabRatio="794"/>
  </bookViews>
  <sheets>
    <sheet name="Vertinimo kriterijai" sheetId="1" r:id="rId1"/>
    <sheet name="A - Didaktiniai kriterijai" sheetId="8" r:id="rId2"/>
    <sheet name="B - Informacinės technologijos" sheetId="4" r:id="rId3"/>
    <sheet name="C - Struktūra ir dizainas" sheetId="10" r:id="rId4"/>
    <sheet name="D - Mokymosi organizavimas" sheetId="11" r:id="rId5"/>
  </sheets>
  <definedNames>
    <definedName name="_xlnm.Print_Area" localSheetId="1">'A - Didaktiniai kriterijai'!$A$1:$L$44</definedName>
    <definedName name="_xlnm.Print_Area" localSheetId="2">'B - Informacinės technologijos'!$A$1:$M$32</definedName>
    <definedName name="_xlnm.Print_Area" localSheetId="3">'C - Struktūra ir dizainas'!$A$1:$M$37</definedName>
    <definedName name="_xlnm.Print_Area" localSheetId="4">'D - Mokymosi organizavimas'!$A$1:$M$25</definedName>
    <definedName name="_xlnm.Print_Titles" localSheetId="1">'A - Didaktiniai kriterijai'!$1:$2</definedName>
    <definedName name="_xlnm.Print_Titles" localSheetId="2">'B - Informacinės technologijos'!$1:$2</definedName>
    <definedName name="_xlnm.Print_Titles" localSheetId="3">'C - Struktūra ir dizainas'!$1:$2</definedName>
    <definedName name="_xlnm.Print_Titles" localSheetId="4">'D - Mokymosi organizavimas'!$1:$2</definedName>
  </definedNames>
  <calcPr calcId="125725"/>
</workbook>
</file>

<file path=xl/calcChain.xml><?xml version="1.0" encoding="utf-8"?>
<calcChain xmlns="http://schemas.openxmlformats.org/spreadsheetml/2006/main">
  <c r="E22" i="11"/>
  <c r="E19"/>
  <c r="E18"/>
  <c r="E17"/>
  <c r="E16"/>
  <c r="E13"/>
  <c r="E12"/>
  <c r="E11"/>
  <c r="G22" l="1"/>
  <c r="G19"/>
  <c r="G18"/>
  <c r="F18"/>
  <c r="G17"/>
  <c r="F17"/>
  <c r="F16"/>
  <c r="F13"/>
  <c r="G12"/>
  <c r="G11"/>
  <c r="E8"/>
  <c r="G8" s="1"/>
  <c r="E7"/>
  <c r="F7" s="1"/>
  <c r="E6"/>
  <c r="G6" s="1"/>
  <c r="E5"/>
  <c r="G5" s="1"/>
  <c r="G24" i="4"/>
  <c r="E24"/>
  <c r="F24" s="1"/>
  <c r="E25"/>
  <c r="G25" s="1"/>
  <c r="G13" i="8"/>
  <c r="G12"/>
  <c r="E9"/>
  <c r="G9" s="1"/>
  <c r="E10"/>
  <c r="G10" s="1"/>
  <c r="E11"/>
  <c r="G11" s="1"/>
  <c r="E12"/>
  <c r="E13"/>
  <c r="E14"/>
  <c r="G14" s="1"/>
  <c r="F25" i="4" l="1"/>
  <c r="G13" i="11"/>
  <c r="F6"/>
  <c r="F12"/>
  <c r="G7"/>
  <c r="F8"/>
  <c r="F22"/>
  <c r="G16"/>
  <c r="F19"/>
  <c r="F11"/>
  <c r="F5"/>
  <c r="F14" i="8" l="1"/>
  <c r="F13"/>
  <c r="F12"/>
  <c r="F11"/>
  <c r="F10"/>
  <c r="F9"/>
  <c r="F23" i="11" l="1"/>
  <c r="G23"/>
  <c r="E4"/>
  <c r="E34" i="10"/>
  <c r="E33"/>
  <c r="E29" i="4"/>
  <c r="E28"/>
  <c r="E21"/>
  <c r="E20"/>
  <c r="E17"/>
  <c r="E16"/>
  <c r="E15"/>
  <c r="F17" l="1"/>
  <c r="G17"/>
  <c r="G29"/>
  <c r="F29"/>
  <c r="F20"/>
  <c r="G20"/>
  <c r="G33" i="10"/>
  <c r="G35" s="1"/>
  <c r="F33"/>
  <c r="G15" i="4"/>
  <c r="F15"/>
  <c r="G21"/>
  <c r="F21"/>
  <c r="G34" i="10"/>
  <c r="F34"/>
  <c r="F16" i="4"/>
  <c r="G16"/>
  <c r="F28"/>
  <c r="G28"/>
  <c r="F4" i="11"/>
  <c r="G4"/>
  <c r="F20"/>
  <c r="G20"/>
  <c r="F14"/>
  <c r="G14"/>
  <c r="G9"/>
  <c r="F9"/>
  <c r="E12" i="4"/>
  <c r="E11"/>
  <c r="E10"/>
  <c r="E9"/>
  <c r="E6"/>
  <c r="E5"/>
  <c r="E4"/>
  <c r="E39" i="8"/>
  <c r="E40"/>
  <c r="E41"/>
  <c r="E42"/>
  <c r="E35"/>
  <c r="E34"/>
  <c r="E36"/>
  <c r="E33"/>
  <c r="E32"/>
  <c r="E29"/>
  <c r="E28"/>
  <c r="E27"/>
  <c r="E24"/>
  <c r="E23"/>
  <c r="E22"/>
  <c r="E19"/>
  <c r="E20"/>
  <c r="E21"/>
  <c r="E18"/>
  <c r="E17"/>
  <c r="G17" l="1"/>
  <c r="F17"/>
  <c r="F27"/>
  <c r="G27"/>
  <c r="G33"/>
  <c r="F33"/>
  <c r="F42"/>
  <c r="G42"/>
  <c r="F10" i="4"/>
  <c r="G10"/>
  <c r="G18" i="8"/>
  <c r="F18"/>
  <c r="G22"/>
  <c r="F22"/>
  <c r="F28"/>
  <c r="G28"/>
  <c r="G36"/>
  <c r="F36"/>
  <c r="G41"/>
  <c r="F41"/>
  <c r="F11" i="4"/>
  <c r="G11"/>
  <c r="G21" i="8"/>
  <c r="F21"/>
  <c r="G23"/>
  <c r="F23"/>
  <c r="F29"/>
  <c r="G29"/>
  <c r="F34"/>
  <c r="G34"/>
  <c r="G40"/>
  <c r="F40"/>
  <c r="F6" i="4"/>
  <c r="G6"/>
  <c r="F12"/>
  <c r="G12"/>
  <c r="G20" i="8"/>
  <c r="F20"/>
  <c r="G24"/>
  <c r="F24"/>
  <c r="F32"/>
  <c r="G32"/>
  <c r="G37" s="1"/>
  <c r="F35"/>
  <c r="G35"/>
  <c r="G39"/>
  <c r="F39"/>
  <c r="G9" i="4"/>
  <c r="G13" s="1"/>
  <c r="F9"/>
  <c r="G19" i="8"/>
  <c r="F19"/>
  <c r="F4" i="4"/>
  <c r="G4"/>
  <c r="F5"/>
  <c r="G5"/>
  <c r="G7" s="1"/>
  <c r="F22"/>
  <c r="F26"/>
  <c r="F30"/>
  <c r="G30" i="8"/>
  <c r="G26" i="4"/>
  <c r="F24" i="11"/>
  <c r="G24"/>
  <c r="J29" i="1" s="1"/>
  <c r="G30" i="4"/>
  <c r="G22"/>
  <c r="G18"/>
  <c r="F18"/>
  <c r="G15" i="8"/>
  <c r="F15"/>
  <c r="F37" l="1"/>
  <c r="G25"/>
  <c r="F30"/>
  <c r="F25"/>
  <c r="G43"/>
  <c r="F13" i="4"/>
  <c r="G31"/>
  <c r="J27" i="1" s="1"/>
  <c r="F7" i="4"/>
  <c r="E30" i="10"/>
  <c r="E29"/>
  <c r="E28"/>
  <c r="E25"/>
  <c r="E24"/>
  <c r="E21"/>
  <c r="E20"/>
  <c r="E19"/>
  <c r="E18"/>
  <c r="E17"/>
  <c r="E14"/>
  <c r="E13"/>
  <c r="E12"/>
  <c r="E11"/>
  <c r="G11" l="1"/>
  <c r="F11"/>
  <c r="G17"/>
  <c r="F17"/>
  <c r="G21"/>
  <c r="F21"/>
  <c r="G29"/>
  <c r="F29"/>
  <c r="G12"/>
  <c r="F12"/>
  <c r="G18"/>
  <c r="F18"/>
  <c r="G24"/>
  <c r="F24"/>
  <c r="G30"/>
  <c r="F30"/>
  <c r="G13"/>
  <c r="F13"/>
  <c r="G19"/>
  <c r="F19"/>
  <c r="G25"/>
  <c r="G26" s="1"/>
  <c r="F25"/>
  <c r="G14"/>
  <c r="F14"/>
  <c r="G20"/>
  <c r="F20"/>
  <c r="G28"/>
  <c r="G31" s="1"/>
  <c r="F28"/>
  <c r="G15" l="1"/>
  <c r="G22"/>
  <c r="F31"/>
  <c r="F26"/>
  <c r="F22"/>
  <c r="E8"/>
  <c r="E7"/>
  <c r="E6"/>
  <c r="E5"/>
  <c r="E4"/>
  <c r="F5" l="1"/>
  <c r="G5"/>
  <c r="F6"/>
  <c r="G6"/>
  <c r="F7"/>
  <c r="G7"/>
  <c r="G4"/>
  <c r="F4"/>
  <c r="F8"/>
  <c r="G8"/>
  <c r="E9"/>
  <c r="E6" i="8"/>
  <c r="E5"/>
  <c r="E4"/>
  <c r="G9" i="10" l="1"/>
  <c r="G5" i="8"/>
  <c r="F5"/>
  <c r="G6"/>
  <c r="F6"/>
  <c r="F4"/>
  <c r="G4"/>
  <c r="F9" i="10"/>
  <c r="F35"/>
  <c r="F15"/>
  <c r="G7" i="8" l="1"/>
  <c r="F7"/>
  <c r="F43" l="1"/>
  <c r="G44" l="1"/>
  <c r="J26" i="1" s="1"/>
  <c r="F44" i="8"/>
  <c r="J22" i="1"/>
  <c r="F31" i="4" l="1"/>
  <c r="J20" i="1" s="1"/>
  <c r="J19"/>
  <c r="F36" i="10" l="1"/>
  <c r="J21" i="1" s="1"/>
  <c r="J17" s="1"/>
  <c r="G36" i="10" l="1"/>
  <c r="J28" i="1" s="1"/>
  <c r="J24" s="1"/>
</calcChain>
</file>

<file path=xl/comments1.xml><?xml version="1.0" encoding="utf-8"?>
<comments xmlns="http://schemas.openxmlformats.org/spreadsheetml/2006/main">
  <authors>
    <author>Windows User</author>
  </authors>
  <commentList>
    <comment ref="B4" authorId="0">
      <text>
        <r>
          <rPr>
            <b/>
            <sz val="9"/>
            <color indexed="81"/>
            <rFont val="Tahoma"/>
            <family val="2"/>
          </rPr>
          <t>Sub-criterion description.</t>
        </r>
        <r>
          <rPr>
            <sz val="9"/>
            <color indexed="81"/>
            <rFont val="Tahoma"/>
            <family val="2"/>
          </rPr>
          <t xml:space="preserve">
Learning objective formulation should suggest the reader evidence on the performance or result characteristics sufficient to state that the learner is able to demonstrate the abilities and skills, as well as values described by the learning objective.
</t>
        </r>
      </text>
    </comment>
    <comment ref="B5" authorId="0">
      <text>
        <r>
          <rPr>
            <b/>
            <sz val="9"/>
            <color indexed="81"/>
            <rFont val="Tahoma"/>
            <family val="2"/>
          </rPr>
          <t>Sub-criterion description</t>
        </r>
        <r>
          <rPr>
            <sz val="9"/>
            <color indexed="81"/>
            <rFont val="Tahoma"/>
            <family val="2"/>
          </rPr>
          <t xml:space="preserve">
The author of a curriculum should follow closely a study program learning outcome definition. If curriculum is designed on the basis of non-formal learning and learning objectives are targeted at learner needs, competency or competence is the basis for the definition of what a learner should be able to do after the end of successful learning. A competency is “a combination of skills, abilities, and knowledge needed to perform a specific task” (U.S. Department of Education, 2001, p. 1). Thus learning objectives should be formulated the way explaining what a learner will be able to do, what skills s/he will gain or what values and knowledge will be able to demonstrate after successful learning.
</t>
        </r>
      </text>
    </comment>
    <comment ref="B6" authorId="0">
      <text>
        <r>
          <rPr>
            <b/>
            <sz val="9"/>
            <color indexed="81"/>
            <rFont val="Tahoma"/>
            <family val="2"/>
          </rPr>
          <t>Sub-criterion description.</t>
        </r>
        <r>
          <rPr>
            <sz val="9"/>
            <color indexed="81"/>
            <rFont val="Tahoma"/>
            <family val="2"/>
          </rPr>
          <t xml:space="preserve">
It is very useful for a conscious and autonomous learner to have the clear picture of curriculum syllabus (or learner guide, a course guide, etc.) with the clear planning which learning resouces help to develop skills, abilities and gain knowledge needed for a given competence or learning outcome.</t>
        </r>
      </text>
    </comment>
    <comment ref="B8" authorId="0">
      <text>
        <r>
          <rPr>
            <b/>
            <sz val="9"/>
            <color indexed="81"/>
            <rFont val="Tahoma"/>
            <family val="2"/>
          </rPr>
          <t>Please, see criterion description next to each sub-criterion below.</t>
        </r>
      </text>
    </comment>
    <comment ref="B9" authorId="0">
      <text>
        <r>
          <rPr>
            <sz val="9"/>
            <color indexed="81"/>
            <rFont val="Tahoma"/>
            <family val="2"/>
          </rPr>
          <t>The instructional materials should support the stated learning objectives and have sufficient breadth and depth for the student to learn the subject. The learning activities should promote the achievement of any stated objectives and learning outcomes.</t>
        </r>
      </text>
    </comment>
    <comment ref="B10" authorId="0">
      <text>
        <r>
          <rPr>
            <sz val="9"/>
            <color indexed="81"/>
            <rFont val="Tahoma"/>
            <family val="2"/>
          </rPr>
          <t xml:space="preserve">Learners should be provided with the possibility to act differently, and according to their learning styles and preferences, in order to reach learning results. E.g. along with information transferring and receiving, modeling, practicing, exploration, creation, debating, metareflecting and other learning methods should be suggested.
</t>
        </r>
      </text>
    </comment>
    <comment ref="B11" authorId="0">
      <text>
        <r>
          <rPr>
            <sz val="9"/>
            <color indexed="81"/>
            <rFont val="Tahoma"/>
            <family val="2"/>
          </rPr>
          <t xml:space="preserve">Application of self-determination theory in Education explains intrinsic and extrinsic motivation. Learners are not always performing best if they are learning using active learning methods. They should be allowed to study individually and passively if there is the need and their personal motivation factor leading to such type of learning. Thus curriculum should not be oriented only towards active learning methods.
</t>
        </r>
      </text>
    </comment>
    <comment ref="B12" authorId="0">
      <text>
        <r>
          <rPr>
            <sz val="9"/>
            <color indexed="81"/>
            <rFont val="Tahoma"/>
            <family val="2"/>
          </rPr>
          <t xml:space="preserve">Learning happens both, individually and within a group. Different learning goals can be realized using both methods, individual and group learning. Learning style, personal characteristics and other factors affect the choice and composition of learning task method. Both methods should be provided within curriculum.
</t>
        </r>
      </text>
    </comment>
    <comment ref="B13" authorId="0">
      <text>
        <r>
          <rPr>
            <sz val="9"/>
            <color indexed="81"/>
            <rFont val="Tahoma"/>
            <family val="2"/>
          </rPr>
          <t>Critical thinking is, among many things, the ability to understand and apply the abstract, the ability to infer and to meaningfully investigate. It’s the skills needed to see parallels, comprehend intersections, identify problems, and develop sustainable solutions. </t>
        </r>
      </text>
    </comment>
    <comment ref="B14" authorId="0">
      <text>
        <r>
          <rPr>
            <sz val="9"/>
            <color indexed="81"/>
            <rFont val="Tahoma"/>
            <family val="2"/>
          </rPr>
          <t>Mandatory and supplementary, as well as differentiated learning tasks should be presented in the curriculum in order to faciliate and differentiate learning.</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 xml:space="preserve">Formative, summative, valid and reliable assessment will be the one which maintains explanation on each learning outcome in line with the activities and assessments, as well as assignments within the curriculum.
</t>
        </r>
      </text>
    </comment>
    <comment ref="B18" authorId="0">
      <text>
        <r>
          <rPr>
            <sz val="9"/>
            <color indexed="81"/>
            <rFont val="Tahoma"/>
            <family val="2"/>
          </rPr>
          <t xml:space="preserve">Constructively aligned assessment criteria begin with a noun that complements the verb in the assessment tasks objective. For example, if the objective is for students to "explain how concepts in the subject interrelate" one of the criteria might be "Clarity of explanation". That is, the criterion describes the quality in the assessment task that will be judged during marking.  (http://www.iml.uts.edu.au/assessment/criteria/index.html)
</t>
        </r>
      </text>
    </comment>
    <comment ref="B19" authorId="0">
      <text>
        <r>
          <rPr>
            <sz val="9"/>
            <color indexed="81"/>
            <rFont val="Tahoma"/>
            <family val="2"/>
          </rPr>
          <t xml:space="preserve">Students can be allowed to influence assessment criteria to a small percentage of final grade. Various ways are possible (see assesssment strategy), however, students affective learning factors should be taken into consideration. Therefore, not all assessment criteria might be discussed with or affected by learners.
</t>
        </r>
      </text>
    </comment>
    <comment ref="B20" authorId="0">
      <text>
        <r>
          <rPr>
            <sz val="9"/>
            <color indexed="81"/>
            <rFont val="Tahoma"/>
            <family val="2"/>
          </rPr>
          <t xml:space="preserve">The tools should be suggested for students to allow them to measure their progress and to identify the success factors for learning results. To know more about their own learning process and results in terms of curriculum parameters.
</t>
        </r>
      </text>
    </comment>
    <comment ref="B21" authorId="0">
      <text>
        <r>
          <rPr>
            <sz val="9"/>
            <color indexed="81"/>
            <rFont val="Tahoma"/>
            <family val="2"/>
          </rPr>
          <t>Self-assessment tools, such as self-assessment questions, quizes, discussions and other tools should be used to allow metcognitive activities.</t>
        </r>
      </text>
    </comment>
    <comment ref="B22" authorId="0">
      <text>
        <r>
          <rPr>
            <sz val="9"/>
            <color indexed="81"/>
            <rFont val="Tahoma"/>
            <family val="2"/>
          </rPr>
          <t xml:space="preserve">Feedback can be informal, in day-to-day encounters between teachers and students or trainees, between peers or colleagues, or formal, for example as part of written or clinical assessment of learners’ performance. Giving and asking for feedback should be part of the overall interaction between teacher and learner, not a oneway communication.
</t>
        </r>
      </text>
    </comment>
    <comment ref="B23" authorId="0">
      <text>
        <r>
          <rPr>
            <sz val="9"/>
            <color indexed="81"/>
            <rFont val="Tahoma"/>
            <family val="2"/>
          </rPr>
          <t>A possibility to export assignments and grades should be provided for learners, or a portfolio synchronization tools should be present.</t>
        </r>
      </text>
    </comment>
    <comment ref="B26" authorId="0">
      <text>
        <r>
          <rPr>
            <b/>
            <sz val="9"/>
            <color indexed="81"/>
            <rFont val="Tahoma"/>
            <family val="2"/>
          </rPr>
          <t>Please, see criterion description next to each sub-criterion below.</t>
        </r>
        <r>
          <rPr>
            <sz val="9"/>
            <color indexed="81"/>
            <rFont val="Tahoma"/>
            <family val="2"/>
          </rPr>
          <t xml:space="preserve">
</t>
        </r>
      </text>
    </comment>
    <comment ref="B27" authorId="0">
      <text>
        <r>
          <rPr>
            <sz val="9"/>
            <color indexed="81"/>
            <rFont val="Tahoma"/>
            <family val="2"/>
          </rPr>
          <t xml:space="preserve">Digital materials that can be re-used for teaching, learning, research and more, made available free through open licenses, which allow use of the materials that would not be easily permitted under copyright alone.
</t>
        </r>
      </text>
    </comment>
    <comment ref="B28" authorId="0">
      <text>
        <r>
          <rPr>
            <sz val="9"/>
            <color indexed="81"/>
            <rFont val="Tahoma"/>
            <family val="2"/>
          </rPr>
          <t xml:space="preserve">Learners should be encouraged to gain oer practices implementing their tasks and assignments, using references to oer in presentations, forums, and other curriculum activities.
Socio-cognitive conflict will empower constructive learning. Alternative theories and practices will serve as cases for socio-cognitive conflict situations. OER practices should be referred to in curriculum to promote learning by modelling. </t>
        </r>
      </text>
    </comment>
    <comment ref="B29" authorId="0">
      <text>
        <r>
          <rPr>
            <sz val="9"/>
            <color indexed="81"/>
            <rFont val="Tahoma"/>
            <family val="2"/>
          </rPr>
          <t>Copy right should be respected in all curriculum designing. However, licencing should be introduced as an option in virtual learning environment for authors and learner contributions.</t>
        </r>
      </text>
    </comment>
    <comment ref="B31" authorId="0">
      <text>
        <r>
          <rPr>
            <b/>
            <sz val="9"/>
            <color indexed="81"/>
            <rFont val="Tahoma"/>
            <family val="2"/>
          </rPr>
          <t>Please, see criterion description next to each sub-criterion below.</t>
        </r>
      </text>
    </comment>
    <comment ref="B32" authorId="0">
      <text>
        <r>
          <rPr>
            <sz val="9"/>
            <color indexed="81"/>
            <rFont val="Tahoma"/>
            <family val="2"/>
          </rPr>
          <t xml:space="preserve">Learning objectives for each assignment should help to reach overall curriculum learning outcomes and should be in line with them.
</t>
        </r>
      </text>
    </comment>
    <comment ref="B33" authorId="0">
      <text>
        <r>
          <rPr>
            <sz val="9"/>
            <color indexed="81"/>
            <rFont val="Tahoma"/>
            <family val="2"/>
          </rPr>
          <t xml:space="preserve">This is not an obligatory information, but if steps are not provided in the task description, the description should clearly explain that learners are expected themselves to decide and undertake the steps necessary to implement an assignment or a task.
</t>
        </r>
      </text>
    </comment>
    <comment ref="B34" authorId="0">
      <text>
        <r>
          <rPr>
            <sz val="9"/>
            <color indexed="81"/>
            <rFont val="Tahoma"/>
            <family val="2"/>
          </rPr>
          <t>This is not an obligatory information, but if the tools are not provided in the task description, the description should clearly explain that learners are expected themselves to decide and select the tools necessary to implement an assignment or a task.</t>
        </r>
      </text>
    </comment>
    <comment ref="B35" authorId="0">
      <text>
        <r>
          <rPr>
            <sz val="9"/>
            <color indexed="81"/>
            <rFont val="Tahoma"/>
            <family val="2"/>
          </rPr>
          <t>The learner should be provided with the clear characteristics weighting the grade composition - which features of the result of a task or an assignment will be sufficient and will provide evidence required to collect the maximum possible grade.</t>
        </r>
      </text>
    </comment>
    <comment ref="B36" authorId="0">
      <text>
        <r>
          <rPr>
            <sz val="9"/>
            <color indexed="81"/>
            <rFont val="Tahoma"/>
            <family val="2"/>
          </rPr>
          <t>The learner should be provided with the clear description of the expected result of a task or an assignement, as well as the task time frame.</t>
        </r>
      </text>
    </comment>
    <comment ref="B38" authorId="0">
      <text>
        <r>
          <rPr>
            <b/>
            <sz val="9"/>
            <color indexed="81"/>
            <rFont val="Tahoma"/>
            <family val="2"/>
          </rPr>
          <t>Please, see criterion description next to each sub-criterion below.</t>
        </r>
      </text>
    </comment>
    <comment ref="B39" authorId="0">
      <text>
        <r>
          <rPr>
            <sz val="9"/>
            <color indexed="81"/>
            <rFont val="Tahoma"/>
            <family val="2"/>
          </rPr>
          <t>Tasks and assignments should be designed closely with the professional activities and should demonstrate clear benefit for an employee or an employer of having he skills and abilities, knowledge and values needed to perform a certain task.</t>
        </r>
      </text>
    </comment>
    <comment ref="B40" authorId="0">
      <text>
        <r>
          <rPr>
            <sz val="9"/>
            <color indexed="81"/>
            <rFont val="Tahoma"/>
            <family val="2"/>
          </rPr>
          <t>Formulation of a task or an assignment clearly indicates practical steps necessary to implement the task or an assingment.</t>
        </r>
      </text>
    </comment>
    <comment ref="B41" authorId="0">
      <text>
        <r>
          <rPr>
            <sz val="9"/>
            <color indexed="81"/>
            <rFont val="Tahoma"/>
            <family val="2"/>
          </rPr>
          <t>A task or an assignment requires a meeting or a virtual consultation with any employer or  employed person(s). Contacting them would contribute to practical contextualization of new skills and abilities, knowledge or value development.</t>
        </r>
      </text>
    </comment>
  </commentList>
</comments>
</file>

<file path=xl/comments2.xml><?xml version="1.0" encoding="utf-8"?>
<comments xmlns="http://schemas.openxmlformats.org/spreadsheetml/2006/main">
  <authors>
    <author>Windows User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 xml:space="preserve">Navigation is simple and easy to follow.
</t>
        </r>
        <r>
          <rPr>
            <b/>
            <sz val="9"/>
            <color indexed="81"/>
            <rFont val="Tahoma"/>
            <family val="2"/>
          </rPr>
          <t>Guidance on how to meet the sub-criterion.</t>
        </r>
        <r>
          <rPr>
            <sz val="9"/>
            <color indexed="81"/>
            <rFont val="Tahoma"/>
            <family val="2"/>
          </rPr>
          <t xml:space="preserve">
Keep things as simple and clear as possible. It should not take time and effort to find needed resource or take much effort  to switch in between two parts of the course.</t>
        </r>
      </text>
    </comment>
    <comment ref="B5" authorId="0">
      <text>
        <r>
          <rPr>
            <sz val="9"/>
            <color indexed="81"/>
            <rFont val="Tahoma"/>
            <family val="2"/>
          </rPr>
          <t xml:space="preserve">All links are functioning and external resources can be accessed
</t>
        </r>
        <r>
          <rPr>
            <b/>
            <sz val="9"/>
            <color indexed="81"/>
            <rFont val="Tahoma"/>
            <family val="2"/>
          </rPr>
          <t>Guidance on how to meet the sub-criterion.</t>
        </r>
        <r>
          <rPr>
            <sz val="9"/>
            <color indexed="81"/>
            <rFont val="Tahoma"/>
            <family val="2"/>
          </rPr>
          <t xml:space="preserve">
Check if the link provided opens the resource which is expected to be opened. </t>
        </r>
      </text>
    </comment>
    <comment ref="B6" authorId="0">
      <text>
        <r>
          <rPr>
            <sz val="9"/>
            <color indexed="81"/>
            <rFont val="Tahoma"/>
            <family val="2"/>
          </rPr>
          <t xml:space="preserve">Resources' links and navigation buttons should have the same style throughout the whole curriculum.
</t>
        </r>
        <r>
          <rPr>
            <b/>
            <sz val="9"/>
            <color indexed="81"/>
            <rFont val="Tahoma"/>
            <family val="2"/>
          </rPr>
          <t>Guidance on how to meet the sub-criterion.</t>
        </r>
        <r>
          <rPr>
            <sz val="9"/>
            <color indexed="81"/>
            <rFont val="Tahoma"/>
            <family val="2"/>
          </rPr>
          <t xml:space="preserve">
Keep the one style for links' formatting through the whole curriculum and whithin every structural part of the curriculum.</t>
        </r>
      </text>
    </comment>
    <comment ref="B8" authorId="0">
      <text>
        <r>
          <rPr>
            <b/>
            <sz val="9"/>
            <color indexed="81"/>
            <rFont val="Tahoma"/>
            <family val="2"/>
          </rPr>
          <t>Please, see criterion description next to each sub-criterion below.</t>
        </r>
      </text>
    </comment>
    <comment ref="B10" authorId="0">
      <text>
        <r>
          <rPr>
            <b/>
            <sz val="9"/>
            <color indexed="81"/>
            <rFont val="Tahoma"/>
            <family val="2"/>
          </rPr>
          <t>Guidance on how to meet the sub-criterion:</t>
        </r>
        <r>
          <rPr>
            <sz val="9"/>
            <color indexed="81"/>
            <rFont val="Tahoma"/>
            <family val="2"/>
          </rPr>
          <t xml:space="preserve">
Use standard or compatible with the environment application tools to prepare quizzes, assignments, frameworks and etc. or use regular VLE tools</t>
        </r>
      </text>
    </comment>
    <comment ref="B12" authorId="0">
      <text>
        <r>
          <rPr>
            <sz val="9"/>
            <color indexed="81"/>
            <rFont val="Tahoma"/>
            <family val="2"/>
          </rPr>
          <t xml:space="preserve">Material for download is available from the specially devoted section of the course structure
</t>
        </r>
        <r>
          <rPr>
            <b/>
            <sz val="9"/>
            <color indexed="81"/>
            <rFont val="Tahoma"/>
            <family val="2"/>
          </rPr>
          <t xml:space="preserve">Guidance on how to meet the sub-criterion:
</t>
        </r>
        <r>
          <rPr>
            <sz val="9"/>
            <color indexed="81"/>
            <rFont val="Tahoma"/>
            <family val="2"/>
          </rPr>
          <t>Establish a separate part (mihgt be a published folder) in the structure of the course, where the downloadable materials will be placed. Provide clear and visible instructions for learners. Ensure the size of the file to be downloaded is reasonably small.</t>
        </r>
      </text>
    </comment>
    <comment ref="B14" authorId="0">
      <text>
        <r>
          <rPr>
            <b/>
            <sz val="9"/>
            <color indexed="81"/>
            <rFont val="Tahoma"/>
            <family val="2"/>
          </rPr>
          <t>Please, see criterion description next to each sub-criterion below.</t>
        </r>
      </text>
    </comment>
    <comment ref="B16" authorId="0">
      <text>
        <r>
          <rPr>
            <b/>
            <sz val="9"/>
            <color indexed="81"/>
            <rFont val="Tahoma"/>
            <family val="2"/>
          </rPr>
          <t>Guidance on how to meet the sub-criterion:</t>
        </r>
        <r>
          <rPr>
            <sz val="9"/>
            <color indexed="81"/>
            <rFont val="Tahoma"/>
            <family val="2"/>
          </rPr>
          <t xml:space="preserve">
Ensure that each participant gets registered before he/she is allowed to enroll into the course.</t>
        </r>
      </text>
    </comment>
    <comment ref="B17" authorId="0">
      <text>
        <r>
          <rPr>
            <sz val="9"/>
            <color indexed="81"/>
            <rFont val="Tahoma"/>
            <family val="2"/>
          </rPr>
          <t>Calendar and group activity proper environment tools should be exploited to organize groups.</t>
        </r>
      </text>
    </comment>
    <comment ref="B19" authorId="0">
      <text>
        <r>
          <rPr>
            <b/>
            <sz val="9"/>
            <color indexed="81"/>
            <rFont val="Tahoma"/>
            <family val="2"/>
          </rPr>
          <t>Please, see criterion description next to each sub-criterion below.</t>
        </r>
      </text>
    </comment>
    <comment ref="B20" authorId="0">
      <text>
        <r>
          <rPr>
            <sz val="9"/>
            <color indexed="81"/>
            <rFont val="Tahoma"/>
            <family val="2"/>
          </rPr>
          <t xml:space="preserve">Assignment tools available through the VLE or compatible with it are used to implement assignments, clear descrption of each assignment is provided. The assesment should be frequant enough to keep the participants active in the curriculum delivery stage.
</t>
        </r>
        <r>
          <rPr>
            <b/>
            <sz val="9"/>
            <color indexed="81"/>
            <rFont val="Tahoma"/>
            <family val="2"/>
          </rPr>
          <t xml:space="preserve">Guidance on how to meet the sub-criterion:
</t>
        </r>
        <r>
          <rPr>
            <sz val="9"/>
            <color indexed="81"/>
            <rFont val="Tahoma"/>
            <family val="2"/>
          </rPr>
          <t>In the document describing the course goals, structure and etc. include section about the evaluation policy and assesment frequency, descriptions about assignment nature, their content and amount during the curriculum. Give a short explanation of the tools used for assesment, self-assesment for learners. Use a built-in assesment and assignment modules for assignment tools to be compatible. Implement them by applying internal learning environment tools.</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A glossary includes terms within overall curriculum, as well as each chapter that are newly introduced, uncommon, or specialized.</t>
        </r>
        <r>
          <rPr>
            <b/>
            <sz val="9"/>
            <color indexed="81"/>
            <rFont val="Tahoma"/>
            <family val="2"/>
          </rPr>
          <t xml:space="preserve">
Guidance on how to meet the sub-criterion:</t>
        </r>
        <r>
          <rPr>
            <sz val="9"/>
            <color indexed="81"/>
            <rFont val="Tahoma"/>
            <family val="2"/>
          </rPr>
          <t xml:space="preserve">
Use a built-in glossary module if available.</t>
        </r>
      </text>
    </comment>
    <comment ref="B25" authorId="0">
      <text>
        <r>
          <rPr>
            <sz val="9"/>
            <color indexed="81"/>
            <rFont val="Tahoma"/>
            <family val="2"/>
          </rPr>
          <t>Terms are connected with the reading materials and can be accessed directly from the text, where the term has appeared. Automatic linking is enabled in a glossary.
A glossary of main concepts should be available from every part of the curriculum through direct hyperlinks from the content materials.</t>
        </r>
      </text>
    </comment>
    <comment ref="B27" authorId="0">
      <text>
        <r>
          <rPr>
            <b/>
            <sz val="9"/>
            <color indexed="81"/>
            <rFont val="Tahoma"/>
            <family val="2"/>
          </rPr>
          <t>Please, see criterion description next to each sub-criterion below.</t>
        </r>
        <r>
          <rPr>
            <sz val="9"/>
            <color indexed="81"/>
            <rFont val="Tahoma"/>
            <family val="2"/>
          </rPr>
          <t xml:space="preserve">
</t>
        </r>
      </text>
    </comment>
    <comment ref="B28" authorId="0">
      <text>
        <r>
          <rPr>
            <sz val="9"/>
            <color indexed="81"/>
            <rFont val="Tahoma"/>
            <family val="2"/>
          </rPr>
          <t xml:space="preserve">Curriculum is equipt with additional softs to implement virtual real time online meetings and it supports video, presentation (slides), sound and text transmittion through the browser and implements what is understandable as web conferencing.
</t>
        </r>
        <r>
          <rPr>
            <b/>
            <sz val="9"/>
            <color indexed="81"/>
            <rFont val="Tahoma"/>
            <family val="2"/>
          </rPr>
          <t xml:space="preserve">Guidance on how to meet the sub-criterion:
</t>
        </r>
        <r>
          <rPr>
            <sz val="9"/>
            <color indexed="81"/>
            <rFont val="Tahoma"/>
            <family val="2"/>
          </rPr>
          <t>Apply video/web conferencing tools like Adobe Connect, OpenMeetings, BigBlue Button and etc.</t>
        </r>
      </text>
    </comment>
    <comment ref="B29" authorId="0">
      <text>
        <r>
          <rPr>
            <b/>
            <sz val="9"/>
            <color indexed="81"/>
            <rFont val="Tahoma"/>
            <family val="2"/>
          </rPr>
          <t>Guidance on how to meet the sub-criterion:</t>
        </r>
        <r>
          <rPr>
            <sz val="9"/>
            <color indexed="81"/>
            <rFont val="Tahoma"/>
            <family val="2"/>
          </rPr>
          <t xml:space="preserve">
Use records from the virtual classroom software or apply special software, for example Panopto or other, for making records.
Links to external videos or uploaded videos could also be included. They should somehow extend, explain or present topics within the curriculum. Each video record should have clear description stating its relevance to the topic and/curriculum.</t>
        </r>
      </text>
    </comment>
  </commentList>
</comments>
</file>

<file path=xl/comments3.xml><?xml version="1.0" encoding="utf-8"?>
<comments xmlns="http://schemas.openxmlformats.org/spreadsheetml/2006/main">
  <authors>
    <author>Windows User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The language of curriculum material must be without ambiguities and logical fallacies.</t>
        </r>
      </text>
    </comment>
    <comment ref="B5" authorId="0">
      <text>
        <r>
          <rPr>
            <sz val="9"/>
            <color indexed="81"/>
            <rFont val="Tahoma"/>
            <family val="2"/>
          </rPr>
          <t>Sound and sight are important elements in qualitative video.</t>
        </r>
      </text>
    </comment>
    <comment ref="B6" authorId="0">
      <text>
        <r>
          <rPr>
            <sz val="9"/>
            <color indexed="81"/>
            <rFont val="Tahoma"/>
            <family val="2"/>
          </rPr>
          <t>The curriculum should not only to help learners to achieve learning objectives, but also to formulate coherent policies about the academic, cultural and intellectual contexts.</t>
        </r>
      </text>
    </comment>
    <comment ref="B7" authorId="0">
      <text>
        <r>
          <rPr>
            <sz val="9"/>
            <color indexed="81"/>
            <rFont val="Tahoma"/>
            <family val="2"/>
          </rPr>
          <t xml:space="preserve">Academic language standarts define learning objectives, but friendly style assist learners to achieve better outcomes. </t>
        </r>
      </text>
    </comment>
    <comment ref="B8" authorId="0">
      <text>
        <r>
          <rPr>
            <sz val="9"/>
            <color indexed="81"/>
            <rFont val="Tahoma"/>
            <family val="2"/>
          </rPr>
          <t>The language of curriculum material must be correct, without grammar mistakes.</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Learners should be provided with information about knowledge background needed to learn the curriculum.</t>
        </r>
      </text>
    </comment>
    <comment ref="B12" authorId="0">
      <text>
        <r>
          <rPr>
            <sz val="9"/>
            <color indexed="81"/>
            <rFont val="Tahoma"/>
            <family val="2"/>
          </rPr>
          <t xml:space="preserve">Technical pre-requisites to be described: basic computer configuration, operating system, firewall access, plug-ins, etc.
</t>
        </r>
        <r>
          <rPr>
            <b/>
            <sz val="9"/>
            <color indexed="81"/>
            <rFont val="Tahoma"/>
            <family val="2"/>
          </rPr>
          <t>Guidance on how to meet the sub-criterion:</t>
        </r>
        <r>
          <rPr>
            <sz val="9"/>
            <color indexed="81"/>
            <rFont val="Tahoma"/>
            <family val="2"/>
          </rPr>
          <t xml:space="preserve">
General information inform learners of the minimum technical requirements so that they are able to assess whether they can fulfill those reqiurements. The minimum internet connection speed could also be specified.</t>
        </r>
      </text>
    </comment>
    <comment ref="B13" authorId="0">
      <text>
        <r>
          <rPr>
            <sz val="9"/>
            <color indexed="81"/>
            <rFont val="Tahoma"/>
            <family val="2"/>
          </rPr>
          <t xml:space="preserve">The curriculum is aligned with the learning needs of target groups. It takes into account professional and working context, previous experience.
</t>
        </r>
      </text>
    </comment>
    <comment ref="B14" authorId="0">
      <text>
        <r>
          <rPr>
            <sz val="9"/>
            <color indexed="81"/>
            <rFont val="Tahoma"/>
            <family val="2"/>
          </rPr>
          <t>Schedule, worksheet, assignments are composed with needs of the target group. The workload should be planned and tested according to the characteristics of the target group.</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No additional information prescinds from objectives of the course. The media should utilize effectively supporting learners' understanding of the content. The media should be used in a coherent and balanced way.</t>
        </r>
      </text>
    </comment>
    <comment ref="B18" authorId="0">
      <text>
        <r>
          <rPr>
            <sz val="9"/>
            <color indexed="81"/>
            <rFont val="Tahoma"/>
            <family val="2"/>
          </rPr>
          <t xml:space="preserve">Pictures, graphs, audio, video, etc. empower text material.
</t>
        </r>
        <r>
          <rPr>
            <b/>
            <sz val="9"/>
            <color indexed="81"/>
            <rFont val="Tahoma"/>
            <family val="2"/>
          </rPr>
          <t>Guidance on how to meet the sub-criterion:</t>
        </r>
        <r>
          <rPr>
            <sz val="9"/>
            <color indexed="81"/>
            <rFont val="Tahoma"/>
            <family val="2"/>
          </rPr>
          <t xml:space="preserve">
The curriculum material and layout  should be clear and free of unnecessary elements. The size and type of the font should be utilized comfortable for reading. Images, illustrations, tables and other visual aids should be easy to read.</t>
        </r>
      </text>
    </comment>
    <comment ref="B19" authorId="0">
      <text>
        <r>
          <rPr>
            <sz val="9"/>
            <color indexed="81"/>
            <rFont val="Tahoma"/>
            <family val="2"/>
          </rPr>
          <t>The curriculum content enables learners to fulfil learning outcomes in a stimulating environment.</t>
        </r>
      </text>
    </comment>
    <comment ref="B20" authorId="0">
      <text>
        <r>
          <rPr>
            <sz val="9"/>
            <color indexed="81"/>
            <rFont val="Tahoma"/>
            <family val="2"/>
          </rPr>
          <t>Measured designed features support learners to achieve the learning objectives.</t>
        </r>
      </text>
    </comment>
    <comment ref="B21" authorId="0">
      <text>
        <r>
          <rPr>
            <sz val="9"/>
            <color indexed="81"/>
            <rFont val="Tahoma"/>
            <family val="2"/>
          </rPr>
          <t xml:space="preserve">Emhasized, highlighted basic information ensures learners' understanding of the content. The approprate size, type, colour of the font and background accent important information. </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 xml:space="preserve">The curriculum must obey copyright legislation. There must be references to quotations from protected work. </t>
        </r>
      </text>
    </comment>
    <comment ref="B25" authorId="0">
      <text>
        <r>
          <rPr>
            <sz val="9"/>
            <color indexed="81"/>
            <rFont val="Tahoma"/>
            <family val="2"/>
          </rPr>
          <t>Learners are provided with clear information about use and re-use specifications of the curriculum material. A copyright notice should be used as a deterrent against infringement. The intellectual property highlight to learners specification of the use of the curriculum material.</t>
        </r>
      </text>
    </comment>
    <comment ref="B27" authorId="0">
      <text>
        <r>
          <rPr>
            <b/>
            <sz val="9"/>
            <color indexed="81"/>
            <rFont val="Tahoma"/>
            <family val="2"/>
          </rPr>
          <t>Please, see criterion description next to each sub-criterion below.</t>
        </r>
      </text>
    </comment>
    <comment ref="B28" authorId="0">
      <text>
        <r>
          <rPr>
            <sz val="9"/>
            <color indexed="81"/>
            <rFont val="Tahoma"/>
            <family val="2"/>
          </rPr>
          <t>The curriculum table of contents is well structured with clear representation of overall curriculum. It should be explicit and consistent with the curriculum material.</t>
        </r>
      </text>
    </comment>
    <comment ref="B29" authorId="0">
      <text>
        <r>
          <rPr>
            <sz val="9"/>
            <color indexed="81"/>
            <rFont val="Tahoma"/>
            <family val="2"/>
          </rPr>
          <t>The structure of the curriculum allows learners to efficiently monitor their progress through the curriculum.</t>
        </r>
      </text>
    </comment>
    <comment ref="B30" authorId="0">
      <text>
        <r>
          <rPr>
            <sz val="9"/>
            <color indexed="81"/>
            <rFont val="Tahoma"/>
            <family val="2"/>
          </rPr>
          <t>Curriculum need to be designed so that students experience a broad variety of opportunities for developing the professional, personal and intellectual attributes that we expect of graduates. The content is provided in a manner which allows also non linear ways of navigating through the curriculum.</t>
        </r>
      </text>
    </comment>
    <comment ref="B32" authorId="0">
      <text>
        <r>
          <rPr>
            <b/>
            <sz val="9"/>
            <color indexed="81"/>
            <rFont val="Tahoma"/>
            <family val="2"/>
          </rPr>
          <t>Please, see criterion description next to each sub-criterion below.</t>
        </r>
      </text>
    </comment>
    <comment ref="B33" authorId="0">
      <text>
        <r>
          <rPr>
            <sz val="9"/>
            <color indexed="81"/>
            <rFont val="Tahoma"/>
            <family val="2"/>
          </rPr>
          <t>Learners are instructed if they need more resources (tewtbooks, OER, etc.) to learn the curriculum. Learners should recieve comments about bibliography and links in the curriculum syllabus.</t>
        </r>
      </text>
    </comment>
    <comment ref="B34" authorId="0">
      <text>
        <r>
          <rPr>
            <sz val="9"/>
            <color indexed="81"/>
            <rFont val="Tahoma"/>
            <family val="2"/>
          </rPr>
          <t xml:space="preserve">Compulsory literature, additional readings are available in syllabus and in every part of the curruculum as well.
</t>
        </r>
        <r>
          <rPr>
            <b/>
            <sz val="9"/>
            <color indexed="81"/>
            <rFont val="Tahoma"/>
            <family val="2"/>
          </rPr>
          <t>Guidance on how to meet the sub-criterion:</t>
        </r>
        <r>
          <rPr>
            <sz val="9"/>
            <color indexed="81"/>
            <rFont val="Tahoma"/>
            <family val="2"/>
          </rPr>
          <t xml:space="preserve">
The list of literature resources should be presented.</t>
        </r>
      </text>
    </comment>
  </commentList>
</comments>
</file>

<file path=xl/comments4.xml><?xml version="1.0" encoding="utf-8"?>
<comments xmlns="http://schemas.openxmlformats.org/spreadsheetml/2006/main">
  <authors>
    <author>Windows User</author>
  </authors>
  <commentList>
    <comment ref="B11" authorId="0">
      <text>
        <r>
          <rPr>
            <sz val="9"/>
            <color indexed="81"/>
            <rFont val="Tahoma"/>
            <family val="2"/>
          </rPr>
          <t xml:space="preserve">It is clearly stated for learners when and how the support could be provided. 
</t>
        </r>
        <r>
          <rPr>
            <b/>
            <sz val="9"/>
            <color indexed="81"/>
            <rFont val="Tahoma"/>
            <family val="2"/>
          </rPr>
          <t>Guidance on how to meet the sub-criterion:</t>
        </r>
        <r>
          <rPr>
            <sz val="9"/>
            <color indexed="81"/>
            <rFont val="Tahoma"/>
            <family val="2"/>
          </rPr>
          <t xml:space="preserve">
It should be indicated what tools are used for the learners support. Teacher and/or tutor contacts should be clearly provided for learners, together with the available contact hours. If the material is in a closed VLE, learner's support information should be provided before entering the environment for the learners who cannot login.</t>
        </r>
      </text>
    </comment>
    <comment ref="B12" authorId="0">
      <text>
        <r>
          <rPr>
            <sz val="9"/>
            <color indexed="81"/>
            <rFont val="Tahoma"/>
            <family val="2"/>
          </rPr>
          <t xml:space="preserve">Organizational or subject based tutorials are provided for learners, participating in distance or blended learning curriculum. eTutor for guiding learners during the curriculum may be assigned or suggested. </t>
        </r>
      </text>
    </comment>
    <comment ref="B13" authorId="0">
      <text>
        <r>
          <rPr>
            <sz val="9"/>
            <color indexed="81"/>
            <rFont val="Tahoma"/>
            <family val="2"/>
          </rPr>
          <t xml:space="preserve">For the clarity of curriculum organization learners should be provided with the learner's guide. It is necessary for stating how the curriculum is organized, how teaching and learning is planned, what is necessary to complete the course successfully.
</t>
        </r>
        <r>
          <rPr>
            <b/>
            <sz val="9"/>
            <color indexed="81"/>
            <rFont val="Tahoma"/>
            <family val="2"/>
          </rPr>
          <t>Guidance on how to meet the sub-criterion:</t>
        </r>
        <r>
          <rPr>
            <sz val="9"/>
            <color indexed="81"/>
            <rFont val="Tahoma"/>
            <family val="2"/>
          </rPr>
          <t xml:space="preserve">
The student curriculum organization guide should provide the following information for learners: 
- how many meetings (face to face or virtual) are foreseen and when they take place,
- how many activities and/or assignments learners have to implement,
- how the activities/assignments should be submitted,
- how the activities/assignments are evaluated,
- what are the minimum requirements for completing the curriculum successfuly,
- how much time it is necessary for learners to allocate for the curriculum, etc.</t>
        </r>
      </text>
    </comment>
    <comment ref="B15" authorId="0">
      <text>
        <r>
          <rPr>
            <b/>
            <sz val="9"/>
            <color indexed="81"/>
            <rFont val="Tahoma"/>
            <family val="2"/>
          </rPr>
          <t>Please, see criterion description next to each sub-criterion below.</t>
        </r>
      </text>
    </comment>
    <comment ref="B16" authorId="0">
      <text>
        <r>
          <rPr>
            <sz val="9"/>
            <color indexed="81"/>
            <rFont val="Tahoma"/>
            <family val="2"/>
          </rPr>
          <t xml:space="preserve">The workload for learners is calculated according to the ECTS credits assigned for the course, where one ECTS credit equals to 26-28 hours of learning
</t>
        </r>
        <r>
          <rPr>
            <b/>
            <sz val="9"/>
            <color indexed="81"/>
            <rFont val="Tahoma"/>
            <family val="2"/>
          </rPr>
          <t xml:space="preserve">Guidance on how to meet the sub-criterion:
</t>
        </r>
        <r>
          <rPr>
            <sz val="9"/>
            <color indexed="81"/>
            <rFont val="Tahoma"/>
            <family val="2"/>
          </rPr>
          <t>While searching for the learning resources and planning activities the curriculum credits should be followed. The resources may be divided into mandatory/compulsory and ptional/additional, providing possibilities for the smart learners to learn more, but the main ECTS learning hours should be followed.</t>
        </r>
      </text>
    </comment>
    <comment ref="B17" authorId="0">
      <text>
        <r>
          <rPr>
            <sz val="9"/>
            <color indexed="81"/>
            <rFont val="Tahoma"/>
            <family val="2"/>
          </rPr>
          <t xml:space="preserve">The schedule of virtual and/or face to face meetings or consultations is provided.
</t>
        </r>
        <r>
          <rPr>
            <b/>
            <sz val="9"/>
            <color indexed="81"/>
            <rFont val="Tahoma"/>
            <family val="2"/>
          </rPr>
          <t>Guidance on how to meet the sub-criterion:</t>
        </r>
        <r>
          <rPr>
            <sz val="9"/>
            <color indexed="81"/>
            <rFont val="Tahoma"/>
            <family val="2"/>
          </rPr>
          <t xml:space="preserve">
The usage of ICT for scheduling the meetings depend on teachers. It may be a separate document providing the dates of meeting and/or consultations. VLE or other online calendar may be use for informaing on the set dates and times. Doodle (http://doodle.com/) may be used for scheduling and making decisions on the best suitable time/date.</t>
        </r>
      </text>
    </comment>
    <comment ref="B18" authorId="0">
      <text>
        <r>
          <rPr>
            <b/>
            <sz val="9"/>
            <color indexed="81"/>
            <rFont val="Tahoma"/>
            <family val="2"/>
          </rPr>
          <t xml:space="preserve">Guidance on how to meet the sub-criterion:
</t>
        </r>
        <r>
          <rPr>
            <sz val="9"/>
            <color indexed="81"/>
            <rFont val="Tahoma"/>
            <family val="2"/>
          </rPr>
          <t>The due assigments may be implemented using VLE calendar and assignment tools. Only assignment availability dates and calendar block are necessary for implementation.</t>
        </r>
      </text>
    </comment>
    <comment ref="B19" authorId="0">
      <text>
        <r>
          <rPr>
            <sz val="9"/>
            <color indexed="81"/>
            <rFont val="Tahoma"/>
            <family val="2"/>
          </rPr>
          <t xml:space="preserve">The hours for learners, spent on assignments' implementation, certain topics analysis and learning, etc. should correspond to curriculum objectives and cover all indicated learning time.
</t>
        </r>
        <r>
          <rPr>
            <b/>
            <sz val="9"/>
            <color indexed="81"/>
            <rFont val="Tahoma"/>
            <family val="2"/>
          </rPr>
          <t>Guidance on how to meet the sub-criterion:</t>
        </r>
        <r>
          <rPr>
            <sz val="9"/>
            <color indexed="81"/>
            <rFont val="Tahoma"/>
            <family val="2"/>
          </rPr>
          <t xml:space="preserve">
The hour distrubution in the curriculum depends on the complexity of the tasks. Planning the curriculum the hours should be distributed equaly during all learning term, or learners should be informed in advance if otherwise.</t>
        </r>
      </text>
    </comment>
    <comment ref="B21" authorId="0">
      <text>
        <r>
          <rPr>
            <b/>
            <sz val="9"/>
            <color indexed="81"/>
            <rFont val="Tahoma"/>
            <family val="2"/>
          </rPr>
          <t>Please, see criterion description next to each sub-criterion below.</t>
        </r>
      </text>
    </comment>
    <comment ref="B22" authorId="0">
      <text>
        <r>
          <rPr>
            <sz val="9"/>
            <color indexed="81"/>
            <rFont val="Tahoma"/>
            <family val="2"/>
          </rPr>
          <t xml:space="preserve">Learner feedback possibility is foreseen and introduced for learners
</t>
        </r>
        <r>
          <rPr>
            <b/>
            <sz val="9"/>
            <color indexed="81"/>
            <rFont val="Tahoma"/>
            <family val="2"/>
          </rPr>
          <t>Guidance on how to meet the sub-criterion:</t>
        </r>
        <r>
          <rPr>
            <sz val="9"/>
            <color indexed="81"/>
            <rFont val="Tahoma"/>
            <family val="2"/>
          </rPr>
          <t xml:space="preserve">
Learner should be provided the feedback about their learning. Learner feedback could also cover learners impressions on their learning and/or course organization. This is a good opportunity to gather information and ideas for course improvements. </t>
        </r>
      </text>
    </comment>
  </commentList>
</comments>
</file>

<file path=xl/sharedStrings.xml><?xml version="1.0" encoding="utf-8"?>
<sst xmlns="http://schemas.openxmlformats.org/spreadsheetml/2006/main" count="533" uniqueCount="251">
  <si>
    <t>A1</t>
  </si>
  <si>
    <t>A2</t>
  </si>
  <si>
    <t>A3</t>
  </si>
  <si>
    <t>A4</t>
  </si>
  <si>
    <t>A5</t>
  </si>
  <si>
    <t>n</t>
  </si>
  <si>
    <t>Weight</t>
  </si>
  <si>
    <t>B1</t>
  </si>
  <si>
    <t>B2</t>
  </si>
  <si>
    <t>B3</t>
  </si>
  <si>
    <t>B4</t>
  </si>
  <si>
    <t>B5</t>
  </si>
  <si>
    <t>B6</t>
  </si>
  <si>
    <t>C1</t>
  </si>
  <si>
    <t>C2</t>
  </si>
  <si>
    <t>C4</t>
  </si>
  <si>
    <t>C5</t>
  </si>
  <si>
    <t>D1</t>
  </si>
  <si>
    <t>D2</t>
  </si>
  <si>
    <t>A6</t>
  </si>
  <si>
    <t>C6</t>
  </si>
  <si>
    <t xml:space="preserve">  </t>
  </si>
  <si>
    <t>D4</t>
  </si>
  <si>
    <t>C3</t>
  </si>
  <si>
    <t>D3</t>
  </si>
  <si>
    <t>0 - not considered at all</t>
  </si>
  <si>
    <t>1 -  planned, not implemented</t>
  </si>
  <si>
    <t>2 - partially implemented</t>
  </si>
  <si>
    <t>3 - fully implemented</t>
  </si>
  <si>
    <t xml:space="preserve"> </t>
  </si>
  <si>
    <t>Airina Volungevičienė, Estela Daukšienė, Margarita Poškutė, Dalia Baziukė</t>
  </si>
  <si>
    <t>Šis produktas yra priskirtas kūrybinių bendrijų licencijai  
CC BY-NC-ND 3.0</t>
  </si>
  <si>
    <t xml:space="preserve">Kokybės kriterijų panaudojimo procesas </t>
  </si>
  <si>
    <t>Minimalūs rekalavimai atestacijai</t>
  </si>
  <si>
    <t>A.  DIDAKTINĖ DALIS</t>
  </si>
  <si>
    <t>B. INFORMACINĖS TECHNOLOGIJOS</t>
  </si>
  <si>
    <t>C.BENDRA STURKTŪRA, KALBA, DIZAINAS</t>
  </si>
  <si>
    <t xml:space="preserve">D.MOKYMOSI ORGANIZAVIMAS IR INTERAKTYVUMAS </t>
  </si>
  <si>
    <t>daugiausiai 30</t>
  </si>
  <si>
    <t>daugiausiai  30</t>
  </si>
  <si>
    <t>daugiausiai  20</t>
  </si>
  <si>
    <t>KRITERIJŲ GRUPĖ A. DIDAKTINIAI/ PEDAGOGINIAI KRITERIJAI (A1 - A6)</t>
  </si>
  <si>
    <t>Mokymosi tikslai suformuluoti taip, jog galima įvertinti jų pasiekiamumą, ir yra pateikti besimokantiesiems.</t>
  </si>
  <si>
    <t>Mokymosi tikslų ir mokymosi siekinių formuluotės yra grįstos kompetencijomis.</t>
  </si>
  <si>
    <t>Mokymosi tikslai pateikiami besimokantiesiems sąsajoje su mokymosi uduotimis, metodais, ištekliais ir mokymosi rezultatais.</t>
  </si>
  <si>
    <t>Naudojamų mokymosi metodų įvairovė</t>
  </si>
  <si>
    <t>Mokymosi metodų nuoseklumas su mokymosi tikslais aiškiai pateiktas mokymo turinyje.</t>
  </si>
  <si>
    <t>Mokymo turinyje naudojama mokymo metodų įvairovė.</t>
  </si>
  <si>
    <t>Mokymosi metodų įvairovė leidžia ir aktyvų, ir pasyvų mokymąsi.</t>
  </si>
  <si>
    <t>Mokymosi metodų įvairovė leidžia realizuoti ir individualų, ir grupinį dabą.</t>
  </si>
  <si>
    <t>Naudojami mokymosi metodai ugdo kūrybišnkumo ir kritinio mąstymo įgūdžius</t>
  </si>
  <si>
    <t>Mokymosi metodų įvairovė leidžia realizuoti mokymosi diferencijavimą (pvz., diferencijuoti užduotis ir išteklius)</t>
  </si>
  <si>
    <t>Aiškiai pateikta vertinimo strategija</t>
  </si>
  <si>
    <t>Dalyko/ programos apraše aiškiai pateikta vertinio strategija.</t>
  </si>
  <si>
    <t>Vertinimo kriterijai aiškiai pamatuojami ir suprantami (pateiktas kriterijų svoris bendroje vertinimo sistemoje).</t>
  </si>
  <si>
    <t>Besimokantieji turi galimybę aptarti vertinimo strategiją ir pasiūlyti jos tobulinimą.</t>
  </si>
  <si>
    <t>Naudojamos savitikros priemonės.</t>
  </si>
  <si>
    <t>Naudojamas grįžtamasis ryšys ir organizuojamas mokymosi rezultatų aptarimas.</t>
  </si>
  <si>
    <t>Naudojama "portfolio" sistema ir/arba atliktos užduotys gali būti eksportuotos, pasibaigus mokymosi procesui.</t>
  </si>
  <si>
    <t>Mokymosi rezultatų vertinimui naudojamos įvairios vertinimo strategijos, įrankiai ir užduotys.</t>
  </si>
  <si>
    <t>Viso A1:</t>
  </si>
  <si>
    <t>Viso A2:</t>
  </si>
  <si>
    <t>Viso A3:</t>
  </si>
  <si>
    <t>Viso A4:</t>
  </si>
  <si>
    <t>Viso A5:</t>
  </si>
  <si>
    <t>Daugiausiai A grupėje</t>
  </si>
  <si>
    <t>Mokymo turinyje naudojami atviri švietimo ištekliai (Open Educational Resources), o besimokantieji yra skatinami jos naudoti.</t>
  </si>
  <si>
    <t>Mokymo turinyje yra naudojami atviri švietimo ištekliai (open educational resources) daugialypės terpės formatais.</t>
  </si>
  <si>
    <t>Besimokantieji yra skatinami ieškoti, naudoti atvirų švietimo išteklių, gerbiant jų panaudos teises.</t>
  </si>
  <si>
    <t>Mokymo turinyje yra aiškiai nurodytos  autorinės ir panaudos teisės.</t>
  </si>
  <si>
    <t>Užduoties aprašas yra aiškus ir tikslus</t>
  </si>
  <si>
    <t xml:space="preserve">Mokymosi tikslai atitinka mokymosi rezultatus ir yra pateikti kiekvienos užduoties apraše. </t>
  </si>
  <si>
    <t>Užduoties apraše pateikti žingsniai, reikalingi atlikti užduočiai.</t>
  </si>
  <si>
    <t>Kiekvienos užduoties apraše pateikti užduoties vertinimo kriterijai.</t>
  </si>
  <si>
    <t>Užduoties apraše pateiktas užduoties rezultato aprašas ir atlikimo laikotarpis.</t>
  </si>
  <si>
    <t>Užduotys yra susiję su profesine veikla ir mokymosi rezultatų taikymu praktikoje.</t>
  </si>
  <si>
    <t>Užduočių atlikimo metu ugdomi besimokančiųjų praktiniai įgūdžiai ir jie yra skatinami taikyti mokymosi rezultatus gyvenimiškose situacijose.</t>
  </si>
  <si>
    <t xml:space="preserve">Mokymosi metu organizuojamos konsultacijos ir/arba interviu/ ir/arba (virtualūs) susitikimai su darbdaviais ar verslo atstovais. </t>
  </si>
  <si>
    <t>Praktinės užduotys yra susiję su gyvenimiškomis situacijoms, yra skatinančios tyrinėti, rinkti ir analizuoti informaciją iį darbdavių ir įmonių darbuotojų.</t>
  </si>
  <si>
    <t>KRITERIJŲ GRUPĖ B. INFORMACINĖS TECHNOLOGIJOS (B1 - B6)</t>
  </si>
  <si>
    <t>0 - netaikoma</t>
  </si>
  <si>
    <t>1 -  planuota, bet neįgyvendinta</t>
  </si>
  <si>
    <t>2 - dalinai įgyvendinta</t>
  </si>
  <si>
    <t>3 - pilnai įgyvendinta</t>
  </si>
  <si>
    <t>Navigacija ir išorinės nuorodos</t>
  </si>
  <si>
    <t>Bendra navigacijos struktūra kurse yra aiški</t>
  </si>
  <si>
    <t>Nuorodos ir išoriniai ištekliai tinkamai pateikti ir veikia</t>
  </si>
  <si>
    <t>Tinkamai parinkti/ sukurti dizaino elementai</t>
  </si>
  <si>
    <t>Viso B1:</t>
  </si>
  <si>
    <t>Viso B2:</t>
  </si>
  <si>
    <t>Viso B3:</t>
  </si>
  <si>
    <t>Viso B4:</t>
  </si>
  <si>
    <t>Viso B5:</t>
  </si>
  <si>
    <t>Viso B6:</t>
  </si>
  <si>
    <t>Viso B grupėje:</t>
  </si>
  <si>
    <t>Daugiausiai B grupėje</t>
  </si>
  <si>
    <t>Leidybos (publishing) įrankiai</t>
  </si>
  <si>
    <t>Medžiaga skaitymui pateikta vartotojui draugišku formatu naršyklėje, nereikalaujant specialios programinės įrangos įdiegimo kliento kompiuteryje.</t>
  </si>
  <si>
    <t>Mokymosi veiklos realizuotos naudojant standartinius virtualios mokymosi aplinkos įrankius</t>
  </si>
  <si>
    <t>Medžiaga pateikta skaitymui internete. Medžiagos kiekis nėra didesnis nei du - trys ekrano dydžio puslapiai.</t>
  </si>
  <si>
    <t>Medžiagą galima parsisiųsti</t>
  </si>
  <si>
    <t>Naudojamas grupinis darbas ir aktyvaus mokymosi įrankiai</t>
  </si>
  <si>
    <t xml:space="preserve">Diskusijos, projektai, atvejo analizės ir kitos veiklos yra įgyvendinamos naudojantis diskusijų įrankiais, žurnalais, wiki, blogais ir kt. </t>
  </si>
  <si>
    <t>Kiekvienas dalyvis turi savo profilį ir dalyvauja veiklose prisijungus savo vartotojo vardu.</t>
  </si>
  <si>
    <t>Vertinimo, savitikros ir užduočių įrankiai</t>
  </si>
  <si>
    <t>Vertinimo įrankiai yra integruoti virtualaus mokymosi aplinkoje ir jie dera su ja bei yra naudojami pasiekimų vertinimui, savitikrai ir užduotims vertinti.</t>
  </si>
  <si>
    <t>Grįžtamasis ryšys teikiamas naudojant standartines virtualaus mokymosi aplinkos funkcijas</t>
  </si>
  <si>
    <t>Žodynėlis</t>
  </si>
  <si>
    <t>Pateiktas žodynėlis, naudojantis mokymosi aplinkos įrankiais</t>
  </si>
  <si>
    <t>Paskaitų įrašai ir vaizdo konferencijų įrankiai pateikti virtualaus mokymosi aplinkoje</t>
  </si>
  <si>
    <t>Mokymuisi pasiekiami sinchroninės sąveikos įrankiai ir virtualios klasės veiklai reikalingi įrankiai</t>
  </si>
  <si>
    <t>Paskaitos įrašai pateikiami aplinkoje. Įrašai yra tinkamo formato, lengvai atidaromi ir pasiekiami. Įrašų medžiagą sudaro sinchronizuotas vaizdo ir garso (skaidrių) įrašas)</t>
  </si>
  <si>
    <t>KRITERIJŲ GRUPĖ  C. BENDRA STRUKTŪRA, KALBA IR DIZAINAS (C1 - C6)</t>
  </si>
  <si>
    <t>Kalba ir gramatika</t>
  </si>
  <si>
    <t>Viso C1:</t>
  </si>
  <si>
    <t>Viso C2:</t>
  </si>
  <si>
    <t>Viso C3:</t>
  </si>
  <si>
    <t>Viso C4:</t>
  </si>
  <si>
    <t>Viso C5:</t>
  </si>
  <si>
    <t>Viso C6:</t>
  </si>
  <si>
    <t>Viso C grupėje</t>
  </si>
  <si>
    <t>Daugiausiai C grupėje</t>
  </si>
  <si>
    <t>Medžiaga parengta aiškia ir logiška kalba</t>
  </si>
  <si>
    <t>Vaizdo ir garso medžiaga yra aiški</t>
  </si>
  <si>
    <t>Mokymosi turinio stilius atitinka akademinius standartus</t>
  </si>
  <si>
    <t>Nėra gramatinių klaidų</t>
  </si>
  <si>
    <t>Aiškus mokymosi organizavimas ir vartotojui draugiška ir tinkama aplinka</t>
  </si>
  <si>
    <t>Besimokantieji yra informuoti apie reikalavimus pradėti mokymosi procesą</t>
  </si>
  <si>
    <t xml:space="preserve">Besimokantieji yra informuoti apie techninius reikalavimus mokymuisi </t>
  </si>
  <si>
    <t>Tikslinės grupės poreikiai yra aiškiai įvertinti projektuojant mokymosi turinį</t>
  </si>
  <si>
    <t>Mokymosi krūvis yra nuoseklus ir atitinkantis tikslinės grupės reikalavimus.</t>
  </si>
  <si>
    <t>Bendra estetika</t>
  </si>
  <si>
    <t>Daugialypė terpė naudojama pagal paskirtį ir nėra perteklinė</t>
  </si>
  <si>
    <t>Paveiksliukų, grafikų, vaizdo ir garso medžiagos kiekis atitinka mokymosi didaktinius poreikius ir juos sustiprina</t>
  </si>
  <si>
    <t>Autorinės teisės</t>
  </si>
  <si>
    <t>Mokymosi turinio medžiaga (tekstas, paveikslėliai, straipsniai, grafikai, vaizdo ir garso medžiaga) atitinka autorinių teisių nuostatas ir yra tinkamai cituojama referenced</t>
  </si>
  <si>
    <t>Mokymosi turiniui yra suteikta informacija dėl autorinių teisių ir turinio panaudos galiybių</t>
  </si>
  <si>
    <t>Loginė turinio struktūra ir lanksčios mokymosi galimybės</t>
  </si>
  <si>
    <t>Mokymosi turinys yra aiškiai struktūriškai pateiktas per pradinį turinį</t>
  </si>
  <si>
    <t xml:space="preserve">Mokymosi turinio loginės dalys yra aiškiai ir viendomis porcijomis struktūruotas, pradedant paprasčiausiomis ir baigiant sudėtingiausiomis sampratomis </t>
  </si>
  <si>
    <t>Mokymosi turinio realizacija internete užtikrina mokymosi individualizavimą</t>
  </si>
  <si>
    <t>Bibliografija ir studijų ištekliai</t>
  </si>
  <si>
    <t>Besimokantieji yra informuoti apie privalomus ir papildomus mokymosi išteklius</t>
  </si>
  <si>
    <t>Besimokantieji pasiekia reikalingą bibliografiją</t>
  </si>
  <si>
    <t>KRITERIJŲ GRUPĖ D. MOKYMOSI ORGANIZAVIMAS (D1-D4)</t>
  </si>
  <si>
    <t xml:space="preserve">Interaktyvumas </t>
  </si>
  <si>
    <t xml:space="preserve">Besimojantieji yra skatinami prisistatyti naudojant skirtingas IT priemonės (pvz., Moodle aplinkoje susikurti profilį) </t>
  </si>
  <si>
    <t>Dėstytoja(s) prisistato taip pat naudojantis IT priemones</t>
  </si>
  <si>
    <t>Kurse suplanuotas diskusijų ir bendradarbiavimo įrankių panaudojimas mokymosi procese</t>
  </si>
  <si>
    <t>Naudojami sinchroninės komunikacijos įrankiai</t>
  </si>
  <si>
    <t>Naudojamsi asinchroninės komunikacijos įrankiai</t>
  </si>
  <si>
    <t>Viso D1:</t>
  </si>
  <si>
    <t>Viso D2:</t>
  </si>
  <si>
    <t>Viso D3:</t>
  </si>
  <si>
    <t>Viso D4:</t>
  </si>
  <si>
    <t>Daugiausiai  D grupėje</t>
  </si>
  <si>
    <t>Viso D grupėje D:</t>
  </si>
  <si>
    <t>Besimokančiųjų parama ir e.kuravimas</t>
  </si>
  <si>
    <t>Pateikta informacija apie pedagoginę pagalbą mokantis</t>
  </si>
  <si>
    <t>Pateiktas mokymo turinio ir mokymosi vadovas</t>
  </si>
  <si>
    <t>Mokymosi krūvis ir tvarkaraštis</t>
  </si>
  <si>
    <t>Pateiktas susitikimų/ paskaitų ir / ar konsultacijų tvarkaraštis</t>
  </si>
  <si>
    <t>Pateiktas užduočių atlikimo grafikas</t>
  </si>
  <si>
    <t>Besimokančiųjų grįžtamasis ryšys</t>
  </si>
  <si>
    <t>Galimybė besimokantiesiems teikti grįžtamąjį ryšį yra suplanuota</t>
  </si>
  <si>
    <t>Viso A grupėje:</t>
  </si>
  <si>
    <t>Viso A6:</t>
  </si>
  <si>
    <t>NUOTOLINIAM MOKYMUI PRITAIKYTŲ UGDYMO DALYKŲ KOKYBĖS VERTINIMO KRITERIJAI</t>
  </si>
  <si>
    <t>Vytauto Didžiojo universitetas, Revive VET projekto kosorciumas</t>
  </si>
  <si>
    <t>Tikslinė institucija</t>
  </si>
  <si>
    <t>Profesinio mokymo, bendrojo lavinimo, jaunimo ir suaugusiųjų mokymo centrai, kurie rengia nuotoliniam mokymui pritaikytus ugdymo dalykus</t>
  </si>
  <si>
    <t>Mokymosi visą gyvenimą programos
Leonardo da Vinči Naujovių perkėlimo projektas "REVIVE VET – Profesinio mokymo ir rengimo praktikų vertinimas ir tobulinimas"
 No. LLP-LDV-TOI-2011-LT-0087"</t>
  </si>
  <si>
    <t xml:space="preserve">Nustatytas minimalus reikalavimas, jog kiekvienoje kriterijų grupėje būtų surinktas bent minimalus procentas. 
Mokymo(-si) turinys rekomenduojamas/ atestuojamas nuotoliniam mokymuisi jeigu kiekvienos kriterijų grupės įvertinimas atitinka minimumą. Minimalūs reikalavimai turi atitikti institucijos vidaus tvarką ir/ ar jai neprieštarauti. Kitu atveju - minimali kokybės kriterijų pritaikomumo išraiška turi būti 80%.
</t>
  </si>
  <si>
    <t>Mokymo turinyje naudojamas formuojamasis vertinimas.</t>
  </si>
  <si>
    <t>Užduoties apraše gali būti pateikti rekomenduojami įrankiai, reikalingi užduoties atlikimui.</t>
  </si>
  <si>
    <t>Užtikrintas eksperimentinis validumas (sąsajos su profesinės veiklos pasauliu) - PROFESINIAM MOKYMUI</t>
  </si>
  <si>
    <t>Grupės naudojamos pagal paskirtį. Grupės kuriamos rankiniu ar atsitiktinio grupavimo būdu.</t>
  </si>
  <si>
    <t>Sąvokos yra automatiškai susiejamos su žodynėliu, jeigu teorija pateikta html formatu.</t>
  </si>
  <si>
    <t>Mokymosi krūvis yra nuoseklus ir atitinkantis ugdymo plano reikalavimus.</t>
  </si>
  <si>
    <t>Kurse naudojama  programinės įrangos versija atitinka vartotojų poreikius</t>
  </si>
  <si>
    <t>Stiliaus elementai (šrifto dydis, formatas, pristatymai ir kt.) yra tinkami ir dera tarpusavyje</t>
  </si>
  <si>
    <t>Pagrindinės mokymosi temos yra išskirtos</t>
  </si>
  <si>
    <t>Mokymosi turinys ir mokymosi krūvis yra pagrįstas bendromis programomis</t>
  </si>
  <si>
    <t xml:space="preserve">Mokymosi valandos, temos ir užduotys mokymosi turinyje yra paskirstytos tolygiai, adekvačiai skiriamam mokymosi laikui </t>
  </si>
  <si>
    <t>Šis produktas yra priskirtas kūrybinių bendrijų licencijai    
CC BY-NC-ND 3.0</t>
  </si>
  <si>
    <t>Vertinimo įrankį parengė</t>
  </si>
  <si>
    <t>Dalyko pavadinimas</t>
  </si>
  <si>
    <t>maks.4</t>
  </si>
  <si>
    <t>maks.2</t>
  </si>
  <si>
    <t>maks.5,5</t>
  </si>
  <si>
    <t>maks.3,5</t>
  </si>
  <si>
    <t>Komentarai ir priemonės dalyko tobulinimui 
(stulpelį pildo vertintojas)</t>
  </si>
  <si>
    <t>maks.4,5</t>
  </si>
  <si>
    <t>maks.7,5</t>
  </si>
  <si>
    <t>maks.6</t>
  </si>
  <si>
    <t>maks.3</t>
  </si>
  <si>
    <t>maks.5</t>
  </si>
  <si>
    <t>Šis dokumentas yra skirtas mokytojams, nuotolinio mokymo turinio autoriams(pagal bendrojo lavinimo programas) bei vertintojams</t>
  </si>
  <si>
    <t xml:space="preserve">Šis dokumentas, pateikiantis nuotoliniam mokymui pritaikytų dalykų kokybės vertinimo kriterijus, gali būti naudojamas:
- mokytojui, rengiančiam nuotolinio mokymo(-si) dalyką
- isntitucijai, atlikti nuotoliniam mokymui pritaikytų ugdymo dalykų atestaciją ir vertinimą
- išoriniam vertinimui.
Atestacijos/ vertinimo procedūra turi būti atlikta vadovaujantis institucijos tvarka. Išorinė atestacija/ vertinimas gali būti atlikti taip pat nacionaliniame ar tarptautiniame lygmenyje ir gali būti baigiami sertifikavimu. </t>
  </si>
  <si>
    <t>Pateikta informacija apie technologinę pagalbą mokantis</t>
  </si>
  <si>
    <t>Mokymosi medžiaga pateikta pdf formato failais arba nuorodomis į kitus internetinius puslapius. Mano rekomendacija būtų tokia, jog nuoroda į kitą internetinį puslapį atsidarytų naujame lange, nes atsidarius tame pačiame ir pavaikščiojus giliau po medžiagą, reikia daug kartų paspausti klavišą atgal, kol grįžtama į Moodle aplinką.</t>
  </si>
  <si>
    <t xml:space="preserve">Sąvokų žodyno nėra. Kadangi tik dvejose vietose šiame kurse panaudotas Moodle aplinkos įrankis "Puslapis", žodyno susieti nebūtų galima su pateikta mokymosi medžiaga. </t>
  </si>
  <si>
    <t>Rita Misiulienė Šiaurės Lietuvos kolegija</t>
  </si>
  <si>
    <t>Kurse pateiktas vienas bendras forumas. Rekomenduočiau po kiekvieno skyriaus pateikti diskusijų forumą, skirtą temos aptarimui. O taip pat rekomenduočiau kurse sukurti forumą grupiniai diskusijai vienu ar kitu klausymu, kuris būtu viena iš sudedamųjų dalių vedant įskaitą.</t>
  </si>
  <si>
    <t>Tik prie įsitvirtinimo užduočių pateikimo galima parašyti įvertinimą, komentarą, pridėti ištaisytą darbą. Kaip ir minėjau anksčiau, rekomenduoju leisti pridėti ir savitikros užduotis, kurias būtų galima patikrini, pakomentuoti. Savikontrolės užduotis galima būtų pateikti ir testų forma (kurse yra vienas testas). Tuomet mokytojas sutaupytu savo laiko, o ir mokinys iš karto matytų savo rezultatus.</t>
  </si>
  <si>
    <t>Kurse nėra vaizdinės ir garsinės medžiagos. Mokymosi krūvis nuoseklus, užduotys pateikiamos po kiekvienos išmoktos temos.</t>
  </si>
  <si>
    <t xml:space="preserve">Kurse pateikta medžiaga skirta senesnei ir naujasnei MS ofiso versijai. </t>
  </si>
  <si>
    <t>Nenurodyti šaltiniai, iš kur imta mokymosi medžiaga. Kaip ir buvo minėta anksčiau, rekomenduojama nurodyti šaltinius, iš kurių parengta kurso medžiaga.</t>
  </si>
  <si>
    <t>Kaip ir buvo minėta, dalis informacijos yra pateika visos knygos formatu, tad sunkiau susigaudyti, kurį skyrių reikia skaityti. Užduotys pateiktos nuo lengvesnės iki sunkesnės.</t>
  </si>
  <si>
    <t>Kurse nėra pateikta privaloma ir papildoma literatūra mokiniui. Rekomenduojama nurodyti knygas, internetinius šaltinius ir kt. medžiagą pagrindiniam ir papildomam mokymuisi.</t>
  </si>
  <si>
    <t>Parsisiųsti galima tik pdf formato failus, o didžioji dalis mokymosi medžiagos pateikta taip, jog ją galima skaityti tik prisijungus prie Moodle aplinkos. Pdf formato medžiaga pateikta, kaip vientisa knyga, nesuskirstyta į atskiras smulkias dalis. Rekomenduočiau labiau išnaudoti Moodle funkciją "Puslapis". Tuomet būtų galima mokymosi medžiagą pateikti smulkiais skyreliais, poskyriais, nuosekliau ir aiškiau. O po viso skyriaus tuomet galima įdėti pdf ar kito formato failą parsisiuntimui ir papildomui pasiskaitymui.</t>
  </si>
  <si>
    <t>Kurse nėra pateikta jokios video medžiagos. Rekomenduočiau prie kiekvienos temos (skyriaus) pateikti trumpus video apie taip, kaip dirbti su vienu ar kitu MS ofiso įrankiu. Mokomųjų video galima rasti internete, nebūtina kurti pačiam. Taip pat kiekvienas skyrius turėtu turėti pamoką (pamokas).</t>
  </si>
  <si>
    <t>Rekomenduojama nurodyti, su kokiomis programomis bus dirbama pamokų metu. Ir kokias turi turėti mokinys. Taip pat mokinio vadove nurodyti, kada prasidės ir kada baigsis kursas, kiek pamokų ir susitikimų laukia per savaitę.</t>
  </si>
  <si>
    <t xml:space="preserve">Dalyko autoriai </t>
  </si>
  <si>
    <t>Dalyko vertintojai</t>
  </si>
  <si>
    <t xml:space="preserve">BENDRAS REZULTATAS (BENDRA SUMA PO SAVIANALIZĖS) </t>
  </si>
  <si>
    <t>BENDRA SUMA PO IŠORINIO VERTINIMO</t>
  </si>
  <si>
    <t>Savianalizės metu nustatytas įgyvendinimo lygmuo</t>
  </si>
  <si>
    <t>Vertintojo nuomonė apie įgyvendinimo lygmenį</t>
  </si>
  <si>
    <t>Savianalizės rezultatas</t>
  </si>
  <si>
    <t>Vertintojo rezultatas</t>
  </si>
  <si>
    <t>Nurodykite, kaip šis kriterijus yra išpildomas Jūsų atveju. Pateikite faktus ir argumentus</t>
  </si>
  <si>
    <t>Komentarai ir rekomendacijos dalyko tobulinimui (skirta dalyko autoriui savianalizės metu)</t>
  </si>
  <si>
    <t>Danutė Bačinskienė, LieDM asociacija</t>
  </si>
  <si>
    <t>Informacinės technologijos suaugusiųjų mokymo centre</t>
  </si>
  <si>
    <t xml:space="preserve">Kurse pateiktas bendras tikslas ir uždaviniai.  Jie turėtų būti konkretūs ir mokiniui suprantami. </t>
  </si>
  <si>
    <t xml:space="preserve">Mokymo metodų įvairovės yra, tačiau neplati. Panaudotos nuorodų į internete pateiktą video medžiagą (laisvai prieinamą), parengti trumpi mokomieji video įrašai, kurie leidžia greičiau įsisavinti mokymosi medžiagą. Ne visos pateiktos užduotys reikalauja tikslaus atkartojimo, tad mokinys gali parodyti savo kūribiškumą. </t>
  </si>
  <si>
    <t>Prie kiekvieno skyriaus pateikti jo tikslą ir siekinius.  Prie ugdymo dalyko aprašo pridėjau nuorodą į vidurinio ugdymo IT bendrąją programą, kurioje (IV skyriuje) aprašomi mokinio pasiekimai, turinio apimtis potemėmis, konkretūs tikslai ir uždaviniai (potemėms).</t>
  </si>
  <si>
    <t xml:space="preserve">Papildyti nuorodų į vaizdo pamokas bendroje dalyje. Naudotis prie temų (potemių) įrašytomis vaizdo konferencijomis. </t>
  </si>
  <si>
    <t xml:space="preserve">Dalyko apraše nurodyta, jog mokiniai nevertinami pažymų, bet jie turi dvi įskaitas per metus iš kurių vedamas galutinis pažymys (pasiekimas). Po kiekvieno skyriaus kurse yra pateiktaos žinių įtvirtinimo užduotys, prie kurių yra vertinimo kriterijai. Yra pateiktų užduočių, po kuriomis galėtų būti galimybė ("prisegtukai") pridėti atliktą užduotį ir sulaukti mokytojo atiliepimo apie jos atlikimą. </t>
  </si>
  <si>
    <t>Visas užduotis talpinti į Moodle sistemą.</t>
  </si>
  <si>
    <t xml:space="preserve">Mokymosi kurse naudojami kelių autorių mokymosi šaltiniai, nurodytos autorinės teisės. </t>
  </si>
  <si>
    <t>Nurodyti, kokia literatūra naudota kurso parengimui, net jeigu tai ir laisvai internete rasta medžiaga.</t>
  </si>
  <si>
    <t>Dalyko pradžioje pateikiamas mokinio vadovas su aprašu, kurios užduotys privalomos /neprivalomos ir iki kada jas reikia atlikti.</t>
  </si>
  <si>
    <t>Žinių įtvirtinimo užduotyse pateikti vertinimo kriterijus.</t>
  </si>
  <si>
    <t>Netaikintina</t>
  </si>
  <si>
    <t>Pataisyta</t>
  </si>
  <si>
    <t>Dalinai pataisyta</t>
  </si>
  <si>
    <t>Kol kas pasiūliau mokiniams kitus pagalbos būdus atliekant savitikros užduotis,</t>
  </si>
  <si>
    <t>Bendroje dalyje pateikiau vaizdo pamokų dirbant su vienu ar kitu MS ofiso įrankiu. Bus įrašytos ir vaizdo konferencijos, kai startuos nuotolinis m.</t>
  </si>
  <si>
    <t>Vaizdinė medžiaga kol kas, kaip minėjau, pateikta bedroje dalyje.</t>
  </si>
  <si>
    <t xml:space="preserve">Bendroje dalyje pateikiau tvarkarštį (išsamiau: su akivaizdiniais susitikimais ir video konferencijomis). Konkretų tvarkaraštį sunku parodyti, kol nėra mokinių ir bendrojo tvarkaraščio. </t>
  </si>
  <si>
    <t>Dalinai įgyvendinta</t>
  </si>
  <si>
    <t xml:space="preserve">Kurse yra pateiktas vienas bendras forumas, kuriame sukurtas aplankas „Pagalba mokiniui“. Kurse pateikti tik asinchroniniai įrankiai - testas, failo pridėjimas. </t>
  </si>
  <si>
    <t>Reikėtų mokytojui pirmam pradėti diskusiją, taip paskatinant jame dalyvauti ir mokinius. Būtų galima įtraukti "Pokalbį" konsultacijoms su mokiniais, o taip pat tiesioginias pamokas, konsultacijas.</t>
  </si>
  <si>
    <t>Pateikiamas mokinio vadovas, kuriame pateikti mokytojo kontaktai, informacija apie mokytojo teikiamą pagalbą dėl užduočių atlikimo ir pan. Taip pat Moodle aplinkos mokinio vadovas (čia turėtu būti pateikta gal pačiame pradiniame Moodle lange visiems mokiniams).</t>
  </si>
  <si>
    <t>Moodle aplinkos mokinio vadovą pateikti gal pačiame pradiniame Moodle lange visiems mokiniams.</t>
  </si>
  <si>
    <t xml:space="preserve">Temos suskirstytos atitinkamomis valandomis. Mokinio vadove pateiktas pamokų, konsultacijų susitikimo laikas, planas ir užduočių atlikimo grafikas. </t>
  </si>
  <si>
    <t>Dar jį suteikti galima pridėjus kontrolinės užduotis. Tačiau ir testuose reikia teikti grįžtamąjį ryšį, neteisingai atsakius į klausimus, nurodant kurį skyrių reikia paskaityti.</t>
  </si>
  <si>
    <t>Grįžtamasis ryšys teikiamas vaizdo konferencijų pagalba</t>
  </si>
  <si>
    <t>Skatintina</t>
  </si>
</sst>
</file>

<file path=xl/styles.xml><?xml version="1.0" encoding="utf-8"?>
<styleSheet xmlns="http://schemas.openxmlformats.org/spreadsheetml/2006/main">
  <numFmts count="2">
    <numFmt numFmtId="164" formatCode="0.0%"/>
    <numFmt numFmtId="165" formatCode="0.0"/>
  </numFmts>
  <fonts count="28">
    <font>
      <sz val="11"/>
      <color theme="1"/>
      <name val="Calibri"/>
      <family val="2"/>
      <charset val="186"/>
      <scheme val="minor"/>
    </font>
    <font>
      <b/>
      <sz val="11"/>
      <color indexed="8"/>
      <name val="Calibri"/>
      <family val="2"/>
      <charset val="186"/>
    </font>
    <font>
      <i/>
      <sz val="11"/>
      <color indexed="8"/>
      <name val="Calibri"/>
      <family val="2"/>
      <charset val="186"/>
    </font>
    <font>
      <b/>
      <sz val="11"/>
      <color indexed="10"/>
      <name val="Calibri"/>
      <family val="2"/>
      <charset val="186"/>
    </font>
    <font>
      <i/>
      <sz val="8"/>
      <color indexed="8"/>
      <name val="Calibri"/>
      <family val="2"/>
      <charset val="186"/>
    </font>
    <font>
      <sz val="8"/>
      <color indexed="8"/>
      <name val="Calibri"/>
      <family val="2"/>
      <charset val="186"/>
    </font>
    <font>
      <i/>
      <sz val="11"/>
      <name val="Calibri"/>
      <family val="2"/>
      <charset val="186"/>
    </font>
    <font>
      <sz val="8"/>
      <name val="Calibri"/>
      <family val="2"/>
      <charset val="186"/>
    </font>
    <font>
      <b/>
      <sz val="11"/>
      <color rgb="FFFF0000"/>
      <name val="Calibri"/>
      <family val="2"/>
      <charset val="186"/>
      <scheme val="minor"/>
    </font>
    <font>
      <b/>
      <sz val="11"/>
      <color theme="1"/>
      <name val="Calibri"/>
      <family val="2"/>
      <charset val="186"/>
      <scheme val="minor"/>
    </font>
    <font>
      <b/>
      <i/>
      <sz val="11"/>
      <color theme="1"/>
      <name val="Calibri"/>
      <family val="2"/>
      <charset val="186"/>
      <scheme val="minor"/>
    </font>
    <font>
      <b/>
      <sz val="10"/>
      <color rgb="FF000000"/>
      <name val="Arial"/>
      <family val="2"/>
    </font>
    <font>
      <i/>
      <sz val="11"/>
      <color theme="1"/>
      <name val="Calibri"/>
      <family val="2"/>
      <charset val="186"/>
      <scheme val="minor"/>
    </font>
    <font>
      <b/>
      <sz val="11"/>
      <color theme="1"/>
      <name val="Calibri"/>
      <family val="2"/>
      <scheme val="minor"/>
    </font>
    <font>
      <sz val="11"/>
      <color rgb="FFFF0000"/>
      <name val="Calibri"/>
      <family val="2"/>
      <charset val="186"/>
      <scheme val="minor"/>
    </font>
    <font>
      <b/>
      <sz val="8"/>
      <color indexed="8"/>
      <name val="Calibri"/>
      <family val="2"/>
    </font>
    <font>
      <b/>
      <sz val="11"/>
      <name val="Calibri"/>
      <family val="2"/>
    </font>
    <font>
      <i/>
      <sz val="11"/>
      <color theme="1"/>
      <name val="Calibri"/>
      <family val="2"/>
      <scheme val="minor"/>
    </font>
    <font>
      <b/>
      <sz val="11"/>
      <name val="Calibri"/>
      <family val="2"/>
      <charset val="186"/>
      <scheme val="minor"/>
    </font>
    <font>
      <sz val="10"/>
      <color theme="1"/>
      <name val="Calibri"/>
      <family val="2"/>
      <charset val="186"/>
      <scheme val="minor"/>
    </font>
    <font>
      <sz val="10"/>
      <name val="Calibri"/>
      <family val="2"/>
      <charset val="186"/>
      <scheme val="minor"/>
    </font>
    <font>
      <sz val="10"/>
      <color rgb="FF0070C0"/>
      <name val="Calibri"/>
      <family val="2"/>
      <charset val="186"/>
      <scheme val="minor"/>
    </font>
    <font>
      <sz val="9"/>
      <color indexed="81"/>
      <name val="Tahoma"/>
      <family val="2"/>
    </font>
    <font>
      <b/>
      <sz val="9"/>
      <color indexed="81"/>
      <name val="Tahoma"/>
      <family val="2"/>
    </font>
    <font>
      <sz val="11"/>
      <color theme="1"/>
      <name val="Calibri"/>
      <family val="2"/>
      <charset val="186"/>
      <scheme val="minor"/>
    </font>
    <font>
      <sz val="11"/>
      <color indexed="30"/>
      <name val="Calibri"/>
      <family val="2"/>
      <charset val="186"/>
    </font>
    <font>
      <sz val="11"/>
      <name val="Calibri"/>
      <family val="2"/>
      <charset val="186"/>
      <scheme val="minor"/>
    </font>
    <font>
      <b/>
      <sz val="11"/>
      <name val="Calibri"/>
      <family val="2"/>
      <charset val="186"/>
    </font>
  </fonts>
  <fills count="7">
    <fill>
      <patternFill patternType="none"/>
    </fill>
    <fill>
      <patternFill patternType="gray125"/>
    </fill>
    <fill>
      <patternFill patternType="solid">
        <fgColor rgb="FF7BD000"/>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indexed="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ck">
        <color indexed="10"/>
      </bottom>
      <diagonal/>
    </border>
    <border>
      <left/>
      <right style="thick">
        <color indexed="10"/>
      </right>
      <top/>
      <bottom/>
      <diagonal/>
    </border>
    <border>
      <left style="thick">
        <color indexed="10"/>
      </left>
      <right style="thick">
        <color indexed="10"/>
      </right>
      <top style="thick">
        <color indexed="10"/>
      </top>
      <bottom style="thick">
        <color indexed="10"/>
      </bottom>
      <diagonal/>
    </border>
    <border>
      <left/>
      <right style="thick">
        <color indexed="10"/>
      </right>
      <top style="thick">
        <color indexed="10"/>
      </top>
      <bottom style="thick">
        <color indexed="1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rgb="FFFF0000"/>
      </left>
      <right style="medium">
        <color rgb="FFFF0000"/>
      </right>
      <top/>
      <bottom style="medium">
        <color rgb="FFFF00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24" fillId="0" borderId="0" applyFont="0" applyFill="0" applyBorder="0" applyAlignment="0" applyProtection="0"/>
  </cellStyleXfs>
  <cellXfs count="182">
    <xf numFmtId="0" fontId="0" fillId="0" borderId="0" xfId="0"/>
    <xf numFmtId="0" fontId="0" fillId="0" borderId="2" xfId="0" applyBorder="1"/>
    <xf numFmtId="0" fontId="0" fillId="0" borderId="3" xfId="0" applyBorder="1"/>
    <xf numFmtId="0" fontId="0" fillId="0" borderId="0" xfId="0" applyBorder="1"/>
    <xf numFmtId="0" fontId="3" fillId="0" borderId="0" xfId="0" applyFont="1"/>
    <xf numFmtId="0" fontId="0" fillId="0" borderId="0" xfId="0" applyAlignment="1">
      <alignment horizontal="center" wrapText="1"/>
    </xf>
    <xf numFmtId="0" fontId="0" fillId="0" borderId="0" xfId="0" applyBorder="1" applyAlignment="1">
      <alignment horizontal="center" wrapText="1"/>
    </xf>
    <xf numFmtId="0" fontId="5" fillId="0" borderId="0" xfId="0" applyFont="1"/>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1" xfId="0" applyBorder="1" applyAlignment="1">
      <alignment horizontal="center" vertical="top"/>
    </xf>
    <xf numFmtId="0" fontId="0" fillId="0" borderId="1" xfId="0" applyBorder="1" applyAlignment="1">
      <alignment horizontal="left" vertical="top" wrapText="1"/>
    </xf>
    <xf numFmtId="0" fontId="10" fillId="0" borderId="0" xfId="0" applyFont="1" applyAlignment="1">
      <alignment horizontal="left" vertical="top"/>
    </xf>
    <xf numFmtId="0" fontId="12" fillId="0" borderId="0" xfId="0" applyFont="1" applyBorder="1" applyAlignment="1">
      <alignment horizontal="center" vertical="top"/>
    </xf>
    <xf numFmtId="0" fontId="0" fillId="0" borderId="0" xfId="0" applyBorder="1" applyAlignment="1">
      <alignment horizontal="left" vertical="top"/>
    </xf>
    <xf numFmtId="0" fontId="14" fillId="2" borderId="0" xfId="0" applyFont="1" applyFill="1" applyAlignment="1">
      <alignment horizontal="left" vertical="top" wrapText="1"/>
    </xf>
    <xf numFmtId="0" fontId="14" fillId="2" borderId="0" xfId="0" applyFont="1" applyFill="1" applyAlignment="1">
      <alignment horizontal="left" vertical="top"/>
    </xf>
    <xf numFmtId="0" fontId="14" fillId="2" borderId="0" xfId="0" applyFont="1" applyFill="1" applyAlignment="1">
      <alignment horizontal="center" vertical="top"/>
    </xf>
    <xf numFmtId="10" fontId="0" fillId="0" borderId="1" xfId="0" applyNumberFormat="1" applyBorder="1" applyAlignment="1">
      <alignment horizontal="center" vertical="top"/>
    </xf>
    <xf numFmtId="0" fontId="15" fillId="0" borderId="0" xfId="0" applyFont="1"/>
    <xf numFmtId="0" fontId="0" fillId="0" borderId="0" xfId="0" applyAlignment="1">
      <alignment vertical="center" wrapText="1"/>
    </xf>
    <xf numFmtId="0" fontId="1" fillId="3" borderId="0" xfId="0" applyFont="1" applyFill="1"/>
    <xf numFmtId="0" fontId="0" fillId="2" borderId="0" xfId="0" applyFill="1" applyAlignment="1">
      <alignment vertical="center" wrapText="1"/>
    </xf>
    <xf numFmtId="0" fontId="2" fillId="0" borderId="0" xfId="0" applyFont="1" applyAlignment="1">
      <alignment horizontal="left"/>
    </xf>
    <xf numFmtId="10" fontId="13" fillId="2" borderId="4" xfId="0" applyNumberFormat="1" applyFont="1" applyFill="1" applyBorder="1"/>
    <xf numFmtId="10" fontId="16" fillId="0" borderId="5" xfId="0" applyNumberFormat="1" applyFont="1" applyBorder="1" applyAlignment="1">
      <alignment horizontal="center"/>
    </xf>
    <xf numFmtId="10" fontId="16" fillId="0" borderId="4" xfId="0" applyNumberFormat="1" applyFont="1" applyBorder="1" applyAlignment="1">
      <alignment horizontal="center"/>
    </xf>
    <xf numFmtId="0" fontId="4" fillId="3" borderId="0" xfId="0" applyFont="1" applyFill="1"/>
    <xf numFmtId="0" fontId="5" fillId="3" borderId="0" xfId="0" applyFont="1" applyFill="1"/>
    <xf numFmtId="0" fontId="18" fillId="2" borderId="0" xfId="0" applyFont="1" applyFill="1" applyAlignment="1">
      <alignment horizontal="left" vertical="top"/>
    </xf>
    <xf numFmtId="0" fontId="19" fillId="0" borderId="0" xfId="0" applyFont="1" applyAlignment="1">
      <alignment horizontal="left" vertical="top"/>
    </xf>
    <xf numFmtId="0" fontId="19" fillId="0" borderId="1" xfId="0" applyFont="1" applyBorder="1" applyAlignment="1">
      <alignment horizontal="center" vertical="top"/>
    </xf>
    <xf numFmtId="10" fontId="13" fillId="0" borderId="0" xfId="0" applyNumberFormat="1" applyFont="1" applyBorder="1" applyAlignment="1">
      <alignment horizontal="left" vertical="top"/>
    </xf>
    <xf numFmtId="0" fontId="9" fillId="0" borderId="1" xfId="0" applyFont="1" applyBorder="1" applyAlignment="1">
      <alignment horizontal="left" vertical="top"/>
    </xf>
    <xf numFmtId="0" fontId="0" fillId="0" borderId="1" xfId="0" applyBorder="1" applyAlignment="1">
      <alignment horizontal="left" vertical="top"/>
    </xf>
    <xf numFmtId="0" fontId="19" fillId="0" borderId="1" xfId="0" applyFont="1" applyBorder="1" applyAlignment="1">
      <alignment horizontal="left" vertical="top"/>
    </xf>
    <xf numFmtId="0" fontId="20" fillId="0" borderId="1" xfId="0" applyFont="1" applyBorder="1" applyAlignment="1">
      <alignment horizontal="left" vertical="top" wrapText="1"/>
    </xf>
    <xf numFmtId="0" fontId="19" fillId="0" borderId="1" xfId="0" applyFont="1" applyBorder="1" applyAlignment="1">
      <alignment horizontal="left" vertical="top" wrapText="1"/>
    </xf>
    <xf numFmtId="0" fontId="17" fillId="0" borderId="0" xfId="0" applyFont="1" applyAlignment="1">
      <alignment horizontal="right" vertical="top"/>
    </xf>
    <xf numFmtId="0" fontId="17" fillId="0" borderId="0" xfId="0" applyFont="1" applyAlignment="1">
      <alignment horizontal="center" vertical="top"/>
    </xf>
    <xf numFmtId="0" fontId="17" fillId="0" borderId="0" xfId="0" applyFont="1" applyBorder="1" applyAlignment="1">
      <alignment horizontal="left" vertical="top"/>
    </xf>
    <xf numFmtId="9" fontId="13" fillId="0" borderId="10" xfId="0" applyNumberFormat="1" applyFont="1" applyBorder="1" applyAlignment="1">
      <alignment horizontal="center" vertical="top"/>
    </xf>
    <xf numFmtId="0" fontId="0" fillId="4" borderId="0" xfId="0" applyFill="1"/>
    <xf numFmtId="0" fontId="0" fillId="4" borderId="0" xfId="0" applyFill="1" applyAlignment="1">
      <alignment horizontal="center" vertical="center"/>
    </xf>
    <xf numFmtId="0" fontId="0" fillId="0" borderId="0" xfId="0" applyBorder="1" applyAlignment="1">
      <alignment horizontal="center" vertical="top"/>
    </xf>
    <xf numFmtId="10" fontId="13" fillId="5" borderId="4" xfId="0" applyNumberFormat="1" applyFont="1" applyFill="1" applyBorder="1"/>
    <xf numFmtId="0" fontId="9" fillId="0" borderId="1" xfId="0" applyFont="1" applyBorder="1" applyAlignment="1">
      <alignment horizontal="left" vertical="top"/>
    </xf>
    <xf numFmtId="0" fontId="17" fillId="0" borderId="0" xfId="0" applyFont="1" applyBorder="1" applyAlignment="1">
      <alignment horizontal="right" vertical="top"/>
    </xf>
    <xf numFmtId="0" fontId="25" fillId="0" borderId="8" xfId="0" applyFont="1" applyBorder="1" applyAlignment="1">
      <alignment horizontal="left" vertical="top" wrapText="1"/>
    </xf>
    <xf numFmtId="164" fontId="19" fillId="2" borderId="1" xfId="1" applyNumberFormat="1" applyFont="1" applyFill="1" applyBorder="1" applyAlignment="1">
      <alignment horizontal="center" vertical="top"/>
    </xf>
    <xf numFmtId="164" fontId="19" fillId="5" borderId="1" xfId="1" applyNumberFormat="1" applyFont="1" applyFill="1" applyBorder="1" applyAlignment="1">
      <alignment horizontal="center" vertical="top"/>
    </xf>
    <xf numFmtId="0" fontId="20" fillId="0" borderId="1" xfId="0" applyFont="1" applyBorder="1" applyAlignment="1">
      <alignment horizontal="left" vertical="center" wrapText="1"/>
    </xf>
    <xf numFmtId="0" fontId="19" fillId="0" borderId="1" xfId="0" applyFont="1" applyBorder="1" applyAlignment="1">
      <alignment horizontal="left" vertical="center" wrapText="1"/>
    </xf>
    <xf numFmtId="9" fontId="9" fillId="0" borderId="1" xfId="1" applyFont="1" applyBorder="1" applyAlignment="1">
      <alignment horizontal="left" vertical="top"/>
    </xf>
    <xf numFmtId="0" fontId="20" fillId="0" borderId="1" xfId="0" applyFont="1" applyBorder="1" applyAlignment="1">
      <alignment horizontal="center" vertical="top"/>
    </xf>
    <xf numFmtId="0" fontId="9" fillId="0" borderId="11" xfId="0" applyFont="1" applyBorder="1" applyAlignment="1">
      <alignment horizontal="left" vertical="top"/>
    </xf>
    <xf numFmtId="0" fontId="8" fillId="0" borderId="9" xfId="0" applyFont="1" applyBorder="1" applyAlignment="1">
      <alignment horizontal="left" vertical="top"/>
    </xf>
    <xf numFmtId="0" fontId="9" fillId="0" borderId="6" xfId="0" applyFont="1" applyBorder="1" applyAlignment="1">
      <alignment horizontal="left" vertical="center" wrapText="1"/>
    </xf>
    <xf numFmtId="0" fontId="18" fillId="5" borderId="1" xfId="0" applyFont="1" applyFill="1" applyBorder="1" applyAlignment="1">
      <alignment horizontal="center" wrapText="1"/>
    </xf>
    <xf numFmtId="0" fontId="0" fillId="0" borderId="6" xfId="0" applyBorder="1" applyAlignment="1">
      <alignment horizontal="left" vertical="top"/>
    </xf>
    <xf numFmtId="0" fontId="10" fillId="0" borderId="12" xfId="0" applyFont="1" applyBorder="1" applyAlignment="1">
      <alignment horizontal="left" vertical="top"/>
    </xf>
    <xf numFmtId="1" fontId="10" fillId="0" borderId="13" xfId="0" applyNumberFormat="1" applyFont="1" applyBorder="1" applyAlignment="1">
      <alignment horizontal="center" vertical="top"/>
    </xf>
    <xf numFmtId="0" fontId="10" fillId="0" borderId="13" xfId="0" applyFont="1" applyBorder="1" applyAlignment="1">
      <alignment horizontal="left" vertical="top"/>
    </xf>
    <xf numFmtId="10" fontId="13" fillId="0" borderId="10" xfId="0" applyNumberFormat="1" applyFont="1" applyBorder="1" applyAlignment="1">
      <alignment horizontal="center" vertical="top"/>
    </xf>
    <xf numFmtId="0" fontId="9" fillId="0" borderId="7" xfId="0" applyFont="1" applyBorder="1" applyAlignment="1">
      <alignment vertical="top"/>
    </xf>
    <xf numFmtId="0" fontId="0" fillId="0" borderId="14" xfId="0" applyBorder="1" applyAlignment="1">
      <alignment horizontal="left" vertical="top"/>
    </xf>
    <xf numFmtId="9" fontId="13" fillId="0" borderId="10" xfId="0" applyNumberFormat="1" applyFont="1" applyBorder="1" applyAlignment="1">
      <alignment horizontal="center" vertical="center"/>
    </xf>
    <xf numFmtId="164" fontId="0" fillId="0" borderId="1" xfId="0" applyNumberFormat="1" applyBorder="1" applyAlignment="1">
      <alignment horizontal="center" vertical="top"/>
    </xf>
    <xf numFmtId="0" fontId="9" fillId="0" borderId="12" xfId="0" applyFont="1" applyBorder="1" applyAlignment="1">
      <alignment horizontal="left" vertical="top" wrapText="1"/>
    </xf>
    <xf numFmtId="0" fontId="0" fillId="0" borderId="6" xfId="0" applyBorder="1" applyAlignment="1">
      <alignment horizontal="center" vertical="top"/>
    </xf>
    <xf numFmtId="0" fontId="0" fillId="0" borderId="0" xfId="0"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7" xfId="0" applyBorder="1" applyAlignment="1">
      <alignment horizontal="left" vertical="top"/>
    </xf>
    <xf numFmtId="10" fontId="13" fillId="0" borderId="15" xfId="0" applyNumberFormat="1" applyFont="1" applyBorder="1" applyAlignment="1">
      <alignment horizontal="left" vertical="top"/>
    </xf>
    <xf numFmtId="0" fontId="9" fillId="0" borderId="9" xfId="0" applyFont="1" applyBorder="1" applyAlignment="1">
      <alignment horizontal="left" vertical="top" wrapText="1"/>
    </xf>
    <xf numFmtId="0" fontId="9" fillId="0" borderId="9" xfId="0" applyFont="1" applyBorder="1" applyAlignment="1">
      <alignment horizontal="left" vertical="top"/>
    </xf>
    <xf numFmtId="0" fontId="9" fillId="0" borderId="12" xfId="0" applyFont="1" applyBorder="1" applyAlignment="1">
      <alignment horizontal="left" vertical="top"/>
    </xf>
    <xf numFmtId="0" fontId="9" fillId="0" borderId="6" xfId="0" applyFont="1" applyBorder="1" applyAlignment="1">
      <alignment horizontal="left" vertical="top" wrapText="1"/>
    </xf>
    <xf numFmtId="0" fontId="11" fillId="0" borderId="6" xfId="0" applyFont="1" applyBorder="1" applyAlignment="1">
      <alignment horizontal="left" vertical="top" wrapText="1"/>
    </xf>
    <xf numFmtId="0" fontId="12" fillId="0" borderId="0" xfId="0" applyFont="1" applyAlignment="1">
      <alignment horizontal="center" vertical="top"/>
    </xf>
    <xf numFmtId="0" fontId="11" fillId="0" borderId="9" xfId="0" applyFont="1" applyBorder="1" applyAlignment="1">
      <alignment horizontal="left" vertical="top" wrapText="1"/>
    </xf>
    <xf numFmtId="0" fontId="0" fillId="0" borderId="9" xfId="0" applyBorder="1" applyAlignment="1">
      <alignment horizontal="center" vertical="top"/>
    </xf>
    <xf numFmtId="165" fontId="10" fillId="0" borderId="13" xfId="0" applyNumberFormat="1" applyFont="1" applyBorder="1" applyAlignment="1">
      <alignment horizontal="left" vertical="top"/>
    </xf>
    <xf numFmtId="0" fontId="0" fillId="0" borderId="1" xfId="0" applyBorder="1" applyAlignment="1" applyProtection="1">
      <alignment horizontal="left" vertical="top"/>
      <protection locked="0"/>
    </xf>
    <xf numFmtId="0" fontId="19" fillId="0" borderId="1"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7"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26" fillId="0" borderId="0" xfId="0" applyFont="1" applyAlignment="1" applyProtection="1">
      <alignment horizontal="left" vertical="top" wrapText="1"/>
      <protection locked="0"/>
    </xf>
    <xf numFmtId="0" fontId="10" fillId="0" borderId="0" xfId="0" applyFont="1" applyAlignment="1">
      <alignment horizontal="left" vertical="top"/>
    </xf>
    <xf numFmtId="0" fontId="18" fillId="2" borderId="0" xfId="0" applyFont="1" applyFill="1" applyAlignment="1">
      <alignment horizontal="left" vertical="top"/>
    </xf>
    <xf numFmtId="0" fontId="20" fillId="0" borderId="1" xfId="0" applyFont="1" applyBorder="1" applyAlignment="1">
      <alignment horizontal="left" vertical="top" wrapText="1"/>
    </xf>
    <xf numFmtId="0" fontId="19" fillId="0" borderId="1" xfId="0" applyFont="1" applyBorder="1" applyAlignment="1">
      <alignment horizontal="left" vertical="top" wrapText="1"/>
    </xf>
    <xf numFmtId="0" fontId="11" fillId="0" borderId="1" xfId="0" applyFont="1" applyBorder="1" applyAlignment="1">
      <alignment horizontal="left" vertical="top" wrapText="1"/>
    </xf>
    <xf numFmtId="0" fontId="21" fillId="0" borderId="8" xfId="0" applyFont="1" applyBorder="1" applyAlignment="1">
      <alignment horizontal="left" vertical="top" wrapText="1"/>
    </xf>
    <xf numFmtId="0" fontId="13" fillId="0" borderId="0" xfId="0" applyFont="1" applyAlignment="1">
      <alignment horizontal="right" vertical="top"/>
    </xf>
    <xf numFmtId="0" fontId="17" fillId="0" borderId="0" xfId="0" applyFont="1" applyAlignment="1">
      <alignment horizontal="right" vertical="top"/>
    </xf>
    <xf numFmtId="0" fontId="0" fillId="4" borderId="33" xfId="0" applyFill="1" applyBorder="1" applyAlignment="1">
      <alignment horizontal="center" vertical="center"/>
    </xf>
    <xf numFmtId="0" fontId="18" fillId="2" borderId="1" xfId="0" applyFont="1" applyFill="1" applyBorder="1" applyAlignment="1">
      <alignment horizontal="center" wrapText="1"/>
    </xf>
    <xf numFmtId="0" fontId="1" fillId="6" borderId="1" xfId="0" applyFont="1" applyFill="1" applyBorder="1" applyAlignment="1">
      <alignment horizontal="center" wrapText="1"/>
    </xf>
    <xf numFmtId="0" fontId="14" fillId="2" borderId="0" xfId="0" applyFont="1" applyFill="1" applyAlignment="1">
      <alignment horizontal="center"/>
    </xf>
    <xf numFmtId="0" fontId="0" fillId="0" borderId="6" xfId="0" applyBorder="1" applyAlignment="1">
      <alignment horizontal="center"/>
    </xf>
    <xf numFmtId="164" fontId="19" fillId="2" borderId="1" xfId="1" applyNumberFormat="1" applyFont="1" applyFill="1" applyBorder="1" applyAlignment="1">
      <alignment horizontal="center"/>
    </xf>
    <xf numFmtId="164" fontId="0" fillId="0" borderId="1" xfId="0" applyNumberFormat="1" applyBorder="1" applyAlignment="1">
      <alignment horizontal="center"/>
    </xf>
    <xf numFmtId="9" fontId="13" fillId="0" borderId="10" xfId="0" applyNumberFormat="1" applyFont="1" applyBorder="1" applyAlignment="1">
      <alignment horizontal="center"/>
    </xf>
    <xf numFmtId="0" fontId="0" fillId="0" borderId="0" xfId="0" applyBorder="1" applyAlignment="1">
      <alignment horizontal="center"/>
    </xf>
    <xf numFmtId="0" fontId="0" fillId="0" borderId="0" xfId="0" applyAlignment="1">
      <alignment horizontal="center"/>
    </xf>
    <xf numFmtId="164" fontId="19" fillId="2" borderId="1" xfId="1" applyNumberFormat="1" applyFont="1" applyFill="1" applyBorder="1" applyAlignment="1">
      <alignment horizontal="center" vertical="center"/>
    </xf>
    <xf numFmtId="164" fontId="19" fillId="5" borderId="1" xfId="1" applyNumberFormat="1" applyFont="1" applyFill="1" applyBorder="1" applyAlignment="1">
      <alignment horizontal="center" vertical="center"/>
    </xf>
    <xf numFmtId="0" fontId="18" fillId="2" borderId="1" xfId="0" applyFont="1" applyFill="1" applyBorder="1" applyAlignment="1">
      <alignment horizontal="center"/>
    </xf>
    <xf numFmtId="0" fontId="9" fillId="0" borderId="9" xfId="0" applyFont="1" applyBorder="1" applyAlignment="1">
      <alignment horizontal="left" vertical="center" wrapText="1"/>
    </xf>
    <xf numFmtId="0" fontId="9" fillId="0" borderId="1" xfId="0" applyFont="1" applyBorder="1" applyAlignment="1">
      <alignment horizontal="left" vertical="center"/>
    </xf>
    <xf numFmtId="0" fontId="0" fillId="0" borderId="6" xfId="0" applyBorder="1" applyAlignment="1">
      <alignment horizontal="left" vertical="center"/>
    </xf>
    <xf numFmtId="0" fontId="0" fillId="0" borderId="6" xfId="0" applyBorder="1" applyAlignment="1">
      <alignment horizontal="center" vertical="center"/>
    </xf>
    <xf numFmtId="0" fontId="0" fillId="0" borderId="0" xfId="0" applyAlignment="1">
      <alignment horizontal="left" vertical="center"/>
    </xf>
    <xf numFmtId="0" fontId="27" fillId="6" borderId="7" xfId="0" applyFont="1" applyFill="1" applyBorder="1" applyAlignment="1">
      <alignment horizontal="center" wrapText="1"/>
    </xf>
    <xf numFmtId="0" fontId="1" fillId="4" borderId="2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3" borderId="9"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22" xfId="0" applyFont="1" applyFill="1" applyBorder="1" applyAlignment="1" applyProtection="1">
      <alignment horizontal="center" vertical="center" wrapText="1"/>
      <protection locked="0"/>
    </xf>
    <xf numFmtId="0" fontId="1" fillId="4" borderId="9"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0" fillId="0" borderId="0" xfId="0" applyBorder="1" applyAlignment="1">
      <alignment horizontal="center" wrapText="1"/>
    </xf>
    <xf numFmtId="0" fontId="0" fillId="2" borderId="9"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17" fillId="0" borderId="9" xfId="0" applyFont="1" applyBorder="1" applyAlignment="1">
      <alignment horizontal="left" wrapText="1"/>
    </xf>
    <xf numFmtId="0" fontId="17" fillId="0" borderId="6" xfId="0" applyFont="1" applyBorder="1" applyAlignment="1">
      <alignment horizontal="left" wrapText="1"/>
    </xf>
    <xf numFmtId="0" fontId="17" fillId="0" borderId="7" xfId="0" applyFont="1" applyBorder="1" applyAlignment="1">
      <alignment horizontal="left" wrapText="1"/>
    </xf>
    <xf numFmtId="0" fontId="6" fillId="0" borderId="35" xfId="0" applyFont="1" applyBorder="1" applyAlignment="1">
      <alignment horizontal="center" vertical="center"/>
    </xf>
    <xf numFmtId="0" fontId="6" fillId="0" borderId="34" xfId="0" applyFont="1" applyBorder="1" applyAlignment="1">
      <alignment horizontal="center" vertical="center"/>
    </xf>
    <xf numFmtId="0" fontId="6" fillId="0" borderId="36" xfId="0" applyFont="1" applyBorder="1" applyAlignment="1">
      <alignment horizontal="center" vertical="center"/>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13" fillId="4" borderId="30"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0" fillId="4" borderId="32" xfId="0" applyFill="1" applyBorder="1" applyAlignment="1">
      <alignment horizontal="center" wrapText="1"/>
    </xf>
    <xf numFmtId="0" fontId="1" fillId="4" borderId="29" xfId="0" applyFont="1" applyFill="1" applyBorder="1" applyAlignment="1">
      <alignment horizontal="center" vertical="center" wrapText="1"/>
    </xf>
    <xf numFmtId="0" fontId="1" fillId="4" borderId="14"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23"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8" xfId="0" applyFont="1" applyFill="1" applyBorder="1" applyAlignment="1">
      <alignment horizontal="center" vertical="center"/>
    </xf>
    <xf numFmtId="0" fontId="1" fillId="3" borderId="21" xfId="0" applyFont="1" applyFill="1" applyBorder="1" applyAlignment="1" applyProtection="1">
      <alignment horizontal="center" vertical="center" wrapText="1"/>
      <protection locked="0"/>
    </xf>
    <xf numFmtId="0" fontId="1" fillId="3" borderId="14" xfId="0" applyFont="1" applyFill="1" applyBorder="1" applyAlignment="1" applyProtection="1">
      <alignment horizontal="center" vertical="center" wrapText="1"/>
      <protection locked="0"/>
    </xf>
    <xf numFmtId="0" fontId="1" fillId="3" borderId="28" xfId="0" applyFont="1" applyFill="1" applyBorder="1" applyAlignment="1" applyProtection="1">
      <alignment horizontal="center" vertical="center" wrapText="1"/>
      <protection locked="0"/>
    </xf>
    <xf numFmtId="0" fontId="1" fillId="4" borderId="24" xfId="0" applyFont="1" applyFill="1" applyBorder="1" applyAlignment="1">
      <alignment horizontal="center" wrapText="1"/>
    </xf>
    <xf numFmtId="0" fontId="1" fillId="4" borderId="25" xfId="0" applyFont="1" applyFill="1" applyBorder="1" applyAlignment="1">
      <alignment horizontal="center" wrapText="1"/>
    </xf>
    <xf numFmtId="0" fontId="1" fillId="4" borderId="26" xfId="0" applyFont="1" applyFill="1" applyBorder="1" applyAlignment="1">
      <alignment horizontal="center" wrapText="1"/>
    </xf>
    <xf numFmtId="0" fontId="1" fillId="4" borderId="27"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3" fillId="4" borderId="0" xfId="0" applyFont="1" applyFill="1" applyAlignment="1">
      <alignment horizontal="center" vertical="center" wrapText="1"/>
    </xf>
    <xf numFmtId="0" fontId="0" fillId="4" borderId="0" xfId="0" applyFill="1" applyAlignment="1">
      <alignment horizontal="center" wrapText="1"/>
    </xf>
    <xf numFmtId="0" fontId="9" fillId="0" borderId="9" xfId="0" applyFont="1" applyBorder="1" applyAlignment="1">
      <alignment horizontal="right" vertical="top"/>
    </xf>
    <xf numFmtId="0" fontId="9" fillId="0" borderId="6" xfId="0" applyFont="1" applyBorder="1" applyAlignment="1">
      <alignment horizontal="right" vertical="top"/>
    </xf>
    <xf numFmtId="0" fontId="9" fillId="0" borderId="7" xfId="0" applyFont="1" applyBorder="1" applyAlignment="1">
      <alignment horizontal="right" vertical="top"/>
    </xf>
    <xf numFmtId="0" fontId="0" fillId="0" borderId="18" xfId="0" applyBorder="1" applyAlignment="1" applyProtection="1">
      <alignment horizontal="center" vertical="top" wrapText="1"/>
      <protection locked="0"/>
    </xf>
    <xf numFmtId="0" fontId="0" fillId="0" borderId="19" xfId="0"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13" fillId="0" borderId="14" xfId="0" applyFont="1" applyBorder="1" applyAlignment="1">
      <alignment horizontal="right" vertical="top"/>
    </xf>
    <xf numFmtId="0" fontId="17" fillId="0" borderId="0" xfId="0" applyFont="1" applyAlignment="1">
      <alignment horizontal="right" vertical="top"/>
    </xf>
    <xf numFmtId="0" fontId="9" fillId="0" borderId="9" xfId="0" applyFont="1" applyBorder="1" applyAlignment="1">
      <alignment horizontal="left" vertical="top" wrapText="1"/>
    </xf>
    <xf numFmtId="0" fontId="9" fillId="0" borderId="6" xfId="0" applyFont="1" applyBorder="1" applyAlignment="1">
      <alignment horizontal="left" vertical="top" wrapText="1"/>
    </xf>
    <xf numFmtId="0" fontId="11" fillId="0" borderId="9" xfId="0" applyFont="1" applyBorder="1" applyAlignment="1">
      <alignment horizontal="left" vertical="center" wrapText="1"/>
    </xf>
    <xf numFmtId="0" fontId="11" fillId="0" borderId="6" xfId="0" applyFont="1" applyBorder="1" applyAlignment="1">
      <alignment horizontal="left" vertical="center" wrapText="1"/>
    </xf>
    <xf numFmtId="0" fontId="26" fillId="0" borderId="1" xfId="0" applyFont="1" applyBorder="1" applyAlignment="1" applyProtection="1">
      <alignment horizontal="center" vertical="top" wrapText="1"/>
      <protection locked="0"/>
    </xf>
    <xf numFmtId="0" fontId="26" fillId="0" borderId="18" xfId="0" applyFont="1" applyBorder="1" applyAlignment="1" applyProtection="1">
      <alignment horizontal="center" vertical="top" wrapText="1"/>
      <protection locked="0"/>
    </xf>
    <xf numFmtId="0" fontId="26" fillId="0" borderId="19" xfId="0" applyFont="1" applyBorder="1" applyAlignment="1" applyProtection="1">
      <alignment horizontal="center" vertical="top" wrapText="1"/>
      <protection locked="0"/>
    </xf>
    <xf numFmtId="0" fontId="26" fillId="0" borderId="11" xfId="0" applyFont="1" applyBorder="1" applyAlignment="1" applyProtection="1">
      <alignment horizontal="center" vertical="top" wrapText="1"/>
      <protection locked="0"/>
    </xf>
    <xf numFmtId="0" fontId="0" fillId="0" borderId="1" xfId="0" applyBorder="1" applyAlignment="1" applyProtection="1">
      <alignment horizontal="center" vertical="top" wrapText="1"/>
      <protection locked="0"/>
    </xf>
    <xf numFmtId="0" fontId="0" fillId="0" borderId="1" xfId="0" applyBorder="1" applyAlignment="1" applyProtection="1">
      <alignment horizontal="center" vertical="top"/>
      <protection locked="0"/>
    </xf>
    <xf numFmtId="0" fontId="26" fillId="0" borderId="16" xfId="0" applyFont="1" applyBorder="1" applyAlignment="1" applyProtection="1">
      <alignment horizontal="center" vertical="top" wrapText="1"/>
      <protection locked="0"/>
    </xf>
    <xf numFmtId="0" fontId="26" fillId="0" borderId="12" xfId="0" applyFont="1" applyBorder="1" applyAlignment="1" applyProtection="1">
      <alignment horizontal="center" vertical="top" wrapText="1"/>
      <protection locked="0"/>
    </xf>
  </cellXfs>
  <cellStyles count="2">
    <cellStyle name="Normal" xfId="0" builtinId="0"/>
    <cellStyle name="Percent" xfId="1" builtinId="5"/>
  </cellStyles>
  <dxfs count="0"/>
  <tableStyles count="0" defaultTableStyle="TableStyleMedium9" defaultPivotStyle="PivotStyleLight16"/>
  <colors>
    <mruColors>
      <color rgb="FF7BD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990600</xdr:colOff>
      <xdr:row>27</xdr:row>
      <xdr:rowOff>95250</xdr:rowOff>
    </xdr:from>
    <xdr:to>
      <xdr:col>10</xdr:col>
      <xdr:colOff>1828800</xdr:colOff>
      <xdr:row>30</xdr:row>
      <xdr:rowOff>100965</xdr:rowOff>
    </xdr:to>
    <xdr:pic>
      <xdr:nvPicPr>
        <xdr:cNvPr id="819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534150" y="8782050"/>
          <a:ext cx="838200" cy="295275"/>
        </a:xfrm>
        <a:prstGeom prst="rect">
          <a:avLst/>
        </a:prstGeom>
        <a:noFill/>
      </xdr:spPr>
    </xdr:pic>
    <xdr:clientData/>
  </xdr:twoCellAnchor>
  <xdr:twoCellAnchor editAs="oneCell">
    <xdr:from>
      <xdr:col>1</xdr:col>
      <xdr:colOff>0</xdr:colOff>
      <xdr:row>0</xdr:row>
      <xdr:rowOff>9524</xdr:rowOff>
    </xdr:from>
    <xdr:to>
      <xdr:col>2</xdr:col>
      <xdr:colOff>304800</xdr:colOff>
      <xdr:row>1</xdr:row>
      <xdr:rowOff>6242</xdr:rowOff>
    </xdr:to>
    <xdr:pic>
      <xdr:nvPicPr>
        <xdr:cNvPr id="4" name="Picture 3" descr="eu-flag.png"/>
        <xdr:cNvPicPr>
          <a:picLocks noChangeAspect="1"/>
        </xdr:cNvPicPr>
      </xdr:nvPicPr>
      <xdr:blipFill>
        <a:blip xmlns:r="http://schemas.openxmlformats.org/officeDocument/2006/relationships" r:embed="rId3" cstate="print"/>
        <a:srcRect t="22656" r="87190" b="16406"/>
        <a:stretch>
          <a:fillRect/>
        </a:stretch>
      </xdr:blipFill>
      <xdr:spPr>
        <a:xfrm>
          <a:off x="152400" y="9524"/>
          <a:ext cx="1143000" cy="749193"/>
        </a:xfrm>
        <a:prstGeom prst="rect">
          <a:avLst/>
        </a:prstGeom>
      </xdr:spPr>
    </xdr:pic>
    <xdr:clientData/>
  </xdr:twoCellAnchor>
  <xdr:twoCellAnchor editAs="oneCell">
    <xdr:from>
      <xdr:col>10</xdr:col>
      <xdr:colOff>0</xdr:colOff>
      <xdr:row>7</xdr:row>
      <xdr:rowOff>0</xdr:rowOff>
    </xdr:from>
    <xdr:to>
      <xdr:col>10</xdr:col>
      <xdr:colOff>838200</xdr:colOff>
      <xdr:row>7</xdr:row>
      <xdr:rowOff>295275</xdr:rowOff>
    </xdr:to>
    <xdr:pic>
      <xdr:nvPicPr>
        <xdr:cNvPr id="6"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43550" y="2667000"/>
          <a:ext cx="838200" cy="295275"/>
        </a:xfrm>
        <a:prstGeom prst="rect">
          <a:avLst/>
        </a:prstGeom>
        <a:noFill/>
      </xdr:spPr>
    </xdr:pic>
    <xdr:clientData/>
  </xdr:twoCellAnchor>
  <xdr:twoCellAnchor editAs="oneCell">
    <xdr:from>
      <xdr:col>10</xdr:col>
      <xdr:colOff>0</xdr:colOff>
      <xdr:row>7</xdr:row>
      <xdr:rowOff>0</xdr:rowOff>
    </xdr:from>
    <xdr:to>
      <xdr:col>10</xdr:col>
      <xdr:colOff>838200</xdr:colOff>
      <xdr:row>7</xdr:row>
      <xdr:rowOff>295275</xdr:rowOff>
    </xdr:to>
    <xdr:pic>
      <xdr:nvPicPr>
        <xdr:cNvPr id="7"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24525" y="2571750"/>
          <a:ext cx="838200" cy="295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46</xdr:row>
      <xdr:rowOff>0</xdr:rowOff>
    </xdr:from>
    <xdr:to>
      <xdr:col>10</xdr:col>
      <xdr:colOff>9525</xdr:colOff>
      <xdr:row>46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46</xdr:row>
      <xdr:rowOff>0</xdr:rowOff>
    </xdr:from>
    <xdr:to>
      <xdr:col>10</xdr:col>
      <xdr:colOff>837334</xdr:colOff>
      <xdr:row>46</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33</xdr:row>
      <xdr:rowOff>0</xdr:rowOff>
    </xdr:from>
    <xdr:to>
      <xdr:col>10</xdr:col>
      <xdr:colOff>0</xdr:colOff>
      <xdr:row>33</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33</xdr:row>
      <xdr:rowOff>0</xdr:rowOff>
    </xdr:from>
    <xdr:to>
      <xdr:col>10</xdr:col>
      <xdr:colOff>838200</xdr:colOff>
      <xdr:row>33</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5725" y="11077575"/>
          <a:ext cx="838200" cy="2952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38</xdr:row>
      <xdr:rowOff>0</xdr:rowOff>
    </xdr:from>
    <xdr:to>
      <xdr:col>10</xdr:col>
      <xdr:colOff>0</xdr:colOff>
      <xdr:row>39</xdr:row>
      <xdr:rowOff>104775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9</xdr:col>
      <xdr:colOff>0</xdr:colOff>
      <xdr:row>38</xdr:row>
      <xdr:rowOff>0</xdr:rowOff>
    </xdr:from>
    <xdr:to>
      <xdr:col>9</xdr:col>
      <xdr:colOff>0</xdr:colOff>
      <xdr:row>38</xdr:row>
      <xdr:rowOff>295275</xdr:rowOff>
    </xdr:to>
    <xdr:pic>
      <xdr:nvPicPr>
        <xdr:cNvPr id="4" name="Picture 3"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7705725" y="11077575"/>
          <a:ext cx="0" cy="295275"/>
        </a:xfrm>
        <a:prstGeom prst="rect">
          <a:avLst/>
        </a:prstGeom>
        <a:noFill/>
      </xdr:spPr>
    </xdr:pic>
    <xdr:clientData/>
  </xdr:twoCellAnchor>
  <xdr:twoCellAnchor editAs="oneCell">
    <xdr:from>
      <xdr:col>9</xdr:col>
      <xdr:colOff>0</xdr:colOff>
      <xdr:row>38</xdr:row>
      <xdr:rowOff>0</xdr:rowOff>
    </xdr:from>
    <xdr:to>
      <xdr:col>9</xdr:col>
      <xdr:colOff>838200</xdr:colOff>
      <xdr:row>38</xdr:row>
      <xdr:rowOff>295275</xdr:rowOff>
    </xdr:to>
    <xdr:pic>
      <xdr:nvPicPr>
        <xdr:cNvPr id="5"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5725" y="11077575"/>
          <a:ext cx="838200" cy="2952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26</xdr:row>
      <xdr:rowOff>0</xdr:rowOff>
    </xdr:from>
    <xdr:to>
      <xdr:col>9</xdr:col>
      <xdr:colOff>0</xdr:colOff>
      <xdr:row>26</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26</xdr:row>
      <xdr:rowOff>0</xdr:rowOff>
    </xdr:from>
    <xdr:to>
      <xdr:col>10</xdr:col>
      <xdr:colOff>838200</xdr:colOff>
      <xdr:row>26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dimension ref="B1:R29"/>
  <sheetViews>
    <sheetView tabSelected="1" zoomScaleNormal="100" workbookViewId="0">
      <selection activeCell="I32" sqref="I32"/>
    </sheetView>
  </sheetViews>
  <sheetFormatPr defaultRowHeight="14.4"/>
  <cols>
    <col min="1" max="1" width="2.33203125" customWidth="1"/>
    <col min="2" max="2" width="12.5546875" customWidth="1"/>
    <col min="4" max="4" width="3" customWidth="1"/>
    <col min="7" max="7" width="5.33203125" customWidth="1"/>
    <col min="8" max="8" width="4" customWidth="1"/>
    <col min="9" max="9" width="6.5546875" customWidth="1"/>
    <col min="10" max="10" width="24.33203125" customWidth="1"/>
    <col min="11" max="11" width="54.88671875" customWidth="1"/>
  </cols>
  <sheetData>
    <row r="1" spans="2:18" ht="59.25" customHeight="1" thickBot="1">
      <c r="C1" s="127" t="s">
        <v>171</v>
      </c>
      <c r="D1" s="127"/>
      <c r="E1" s="127"/>
      <c r="F1" s="127"/>
      <c r="G1" s="127"/>
      <c r="H1" s="127"/>
      <c r="I1" s="127"/>
      <c r="J1" s="127"/>
      <c r="K1" s="127"/>
    </row>
    <row r="2" spans="2:18" s="22" customFormat="1" ht="21.75" customHeight="1">
      <c r="B2" s="155" t="s">
        <v>167</v>
      </c>
      <c r="C2" s="156"/>
      <c r="D2" s="156"/>
      <c r="E2" s="156"/>
      <c r="F2" s="156"/>
      <c r="G2" s="156"/>
      <c r="H2" s="156"/>
      <c r="I2" s="156"/>
      <c r="J2" s="156"/>
      <c r="K2" s="157"/>
      <c r="L2" s="3"/>
      <c r="M2"/>
      <c r="N2"/>
      <c r="O2"/>
      <c r="P2"/>
      <c r="Q2"/>
      <c r="R2"/>
    </row>
    <row r="3" spans="2:18" s="22" customFormat="1" ht="31.5" customHeight="1">
      <c r="B3" s="158" t="s">
        <v>186</v>
      </c>
      <c r="C3" s="159"/>
      <c r="D3" s="159"/>
      <c r="E3" s="152" t="s">
        <v>224</v>
      </c>
      <c r="F3" s="153"/>
      <c r="G3" s="153"/>
      <c r="H3" s="153"/>
      <c r="I3" s="153"/>
      <c r="J3" s="153"/>
      <c r="K3" s="154"/>
      <c r="L3"/>
      <c r="M3"/>
      <c r="N3"/>
      <c r="O3"/>
      <c r="P3"/>
    </row>
    <row r="4" spans="2:18" s="22" customFormat="1" ht="35.25" customHeight="1">
      <c r="B4" s="118" t="s">
        <v>213</v>
      </c>
      <c r="C4" s="119"/>
      <c r="D4" s="120"/>
      <c r="E4" s="121" t="s">
        <v>223</v>
      </c>
      <c r="F4" s="122"/>
      <c r="G4" s="122"/>
      <c r="H4" s="122"/>
      <c r="I4" s="122"/>
      <c r="J4" s="122"/>
      <c r="K4" s="123"/>
      <c r="L4"/>
      <c r="M4"/>
      <c r="N4"/>
      <c r="O4"/>
      <c r="P4"/>
    </row>
    <row r="5" spans="2:18" s="22" customFormat="1" ht="35.25" hidden="1" customHeight="1">
      <c r="B5" s="118" t="s">
        <v>214</v>
      </c>
      <c r="C5" s="119"/>
      <c r="D5" s="120"/>
      <c r="E5" s="121" t="s">
        <v>202</v>
      </c>
      <c r="F5" s="122"/>
      <c r="G5" s="122"/>
      <c r="H5" s="122"/>
      <c r="I5" s="122"/>
      <c r="J5" s="122"/>
      <c r="K5" s="123"/>
      <c r="L5"/>
      <c r="M5"/>
      <c r="N5"/>
      <c r="O5"/>
      <c r="P5"/>
    </row>
    <row r="6" spans="2:18" s="22" customFormat="1" ht="32.25" customHeight="1">
      <c r="B6" s="146" t="s">
        <v>185</v>
      </c>
      <c r="C6" s="147"/>
      <c r="D6" s="148"/>
      <c r="E6" s="124" t="s">
        <v>30</v>
      </c>
      <c r="F6" s="125"/>
      <c r="G6" s="125"/>
      <c r="H6" s="125"/>
      <c r="I6" s="125"/>
      <c r="J6" s="125"/>
      <c r="K6" s="126"/>
      <c r="L6" s="3"/>
      <c r="M6"/>
      <c r="N6"/>
      <c r="O6"/>
      <c r="P6"/>
      <c r="Q6"/>
      <c r="R6"/>
    </row>
    <row r="7" spans="2:18" s="22" customFormat="1" ht="32.25" customHeight="1">
      <c r="B7" s="149"/>
      <c r="C7" s="150"/>
      <c r="D7" s="151"/>
      <c r="E7" s="124" t="s">
        <v>168</v>
      </c>
      <c r="F7" s="125"/>
      <c r="G7" s="125"/>
      <c r="H7" s="125"/>
      <c r="I7" s="125"/>
      <c r="J7" s="125"/>
      <c r="K7" s="126"/>
      <c r="L7" s="3"/>
      <c r="M7"/>
      <c r="N7"/>
      <c r="O7"/>
      <c r="P7"/>
      <c r="Q7"/>
      <c r="R7"/>
    </row>
    <row r="8" spans="2:18" s="22" customFormat="1" ht="32.25" customHeight="1" thickBot="1">
      <c r="B8" s="143" t="s">
        <v>134</v>
      </c>
      <c r="C8" s="144"/>
      <c r="D8" s="144"/>
      <c r="E8" s="145" t="s">
        <v>31</v>
      </c>
      <c r="F8" s="145"/>
      <c r="G8" s="145"/>
      <c r="H8" s="145"/>
      <c r="I8" s="145"/>
      <c r="J8" s="145"/>
      <c r="K8" s="99"/>
      <c r="L8" s="3"/>
      <c r="M8"/>
      <c r="N8"/>
      <c r="O8"/>
      <c r="P8"/>
      <c r="Q8"/>
      <c r="R8"/>
    </row>
    <row r="9" spans="2:18" ht="24.75" customHeight="1" thickBot="1">
      <c r="B9" s="134" t="s">
        <v>197</v>
      </c>
      <c r="C9" s="135"/>
      <c r="D9" s="135"/>
      <c r="E9" s="135"/>
      <c r="F9" s="135"/>
      <c r="G9" s="135"/>
      <c r="H9" s="135"/>
      <c r="I9" s="135"/>
      <c r="J9" s="135"/>
      <c r="K9" s="136"/>
    </row>
    <row r="10" spans="2:18" ht="7.5" customHeight="1">
      <c r="B10" s="6"/>
      <c r="C10" s="6"/>
      <c r="D10" s="6"/>
      <c r="E10" s="6"/>
      <c r="F10" s="6"/>
      <c r="G10" s="6"/>
      <c r="H10" s="6"/>
      <c r="I10" s="6"/>
      <c r="J10" s="6"/>
      <c r="K10" s="5"/>
    </row>
    <row r="11" spans="2:18" ht="33" customHeight="1">
      <c r="B11" s="128" t="s">
        <v>169</v>
      </c>
      <c r="C11" s="129"/>
      <c r="D11" s="130"/>
      <c r="E11" s="137" t="s">
        <v>170</v>
      </c>
      <c r="F11" s="138"/>
      <c r="G11" s="138"/>
      <c r="H11" s="138"/>
      <c r="I11" s="138"/>
      <c r="J11" s="138"/>
      <c r="K11" s="139"/>
    </row>
    <row r="12" spans="2:18" ht="7.5" customHeight="1">
      <c r="B12" s="21"/>
      <c r="C12" s="21"/>
      <c r="D12" s="21"/>
      <c r="E12" s="6"/>
      <c r="F12" s="5"/>
      <c r="G12" s="5"/>
      <c r="H12" s="5"/>
      <c r="I12" s="5"/>
      <c r="J12" s="5"/>
      <c r="K12" s="5"/>
    </row>
    <row r="13" spans="2:18" ht="89.25" customHeight="1">
      <c r="B13" s="128" t="s">
        <v>32</v>
      </c>
      <c r="C13" s="129"/>
      <c r="D13" s="130"/>
      <c r="E13" s="140" t="s">
        <v>198</v>
      </c>
      <c r="F13" s="141"/>
      <c r="G13" s="141"/>
      <c r="H13" s="141"/>
      <c r="I13" s="141"/>
      <c r="J13" s="141"/>
      <c r="K13" s="142"/>
    </row>
    <row r="14" spans="2:18" ht="7.5" customHeight="1">
      <c r="B14" s="23"/>
      <c r="C14" s="23"/>
      <c r="D14" s="23"/>
      <c r="E14" s="5"/>
      <c r="F14" s="5"/>
      <c r="G14" s="5"/>
      <c r="H14" s="5"/>
      <c r="I14" s="5"/>
      <c r="J14" s="5"/>
      <c r="K14" s="5"/>
    </row>
    <row r="15" spans="2:18" ht="74.25" customHeight="1">
      <c r="B15" s="128" t="s">
        <v>33</v>
      </c>
      <c r="C15" s="129"/>
      <c r="D15" s="130"/>
      <c r="E15" s="131" t="s">
        <v>172</v>
      </c>
      <c r="F15" s="132"/>
      <c r="G15" s="132"/>
      <c r="H15" s="132"/>
      <c r="I15" s="132"/>
      <c r="J15" s="132"/>
      <c r="K15" s="133"/>
    </row>
    <row r="16" spans="2:18" ht="23.25" customHeight="1" thickBot="1">
      <c r="J16" s="1"/>
    </row>
    <row r="17" spans="2:14" ht="15.6" thickTop="1" thickBot="1">
      <c r="B17" s="4" t="s">
        <v>215</v>
      </c>
      <c r="I17" s="2"/>
      <c r="J17" s="25">
        <f>SUM(J19:J22)</f>
        <v>0.48808333333333331</v>
      </c>
    </row>
    <row r="18" spans="2:14" s="7" customFormat="1" ht="11.25" customHeight="1" thickTop="1" thickBot="1">
      <c r="B18" s="28"/>
      <c r="C18" s="29"/>
      <c r="D18" s="29"/>
      <c r="N18" s="20"/>
    </row>
    <row r="19" spans="2:14" ht="15.6" thickTop="1" thickBot="1">
      <c r="B19" t="s">
        <v>34</v>
      </c>
      <c r="I19" s="2"/>
      <c r="J19" s="26">
        <f>'A - Didaktiniai kriterijai'!F44</f>
        <v>0.13500000000000001</v>
      </c>
      <c r="K19" s="24" t="s">
        <v>38</v>
      </c>
    </row>
    <row r="20" spans="2:14" ht="15.6" thickTop="1" thickBot="1">
      <c r="B20" t="s">
        <v>35</v>
      </c>
      <c r="I20" s="2"/>
      <c r="J20" s="27">
        <f>'B - Informacinės technologijos'!F31</f>
        <v>0.1575</v>
      </c>
      <c r="K20" s="24" t="s">
        <v>39</v>
      </c>
    </row>
    <row r="21" spans="2:14" ht="15.6" thickTop="1" thickBot="1">
      <c r="B21" t="s">
        <v>36</v>
      </c>
      <c r="I21" s="2"/>
      <c r="J21" s="27">
        <f>'C - Struktūra ir dizainas'!F36</f>
        <v>0.10466666666666667</v>
      </c>
      <c r="K21" s="24" t="s">
        <v>40</v>
      </c>
    </row>
    <row r="22" spans="2:14" ht="15.6" thickTop="1" thickBot="1">
      <c r="B22" t="s">
        <v>37</v>
      </c>
      <c r="I22" s="2"/>
      <c r="J22" s="27">
        <f>'D - Mokymosi organizavimas'!F24</f>
        <v>9.0916666666666673E-2</v>
      </c>
      <c r="K22" s="24" t="s">
        <v>40</v>
      </c>
    </row>
    <row r="23" spans="2:14" ht="15" thickTop="1"/>
    <row r="24" spans="2:14" ht="15.6" hidden="1" thickTop="1" thickBot="1">
      <c r="B24" s="4" t="s">
        <v>216</v>
      </c>
      <c r="J24" s="46">
        <f>SUM(J26:J29)</f>
        <v>0.84466666666666657</v>
      </c>
    </row>
    <row r="25" spans="2:14" ht="8.25" hidden="1" customHeight="1" thickTop="1" thickBot="1"/>
    <row r="26" spans="2:14" ht="15.6" hidden="1" thickTop="1" thickBot="1">
      <c r="B26" t="s">
        <v>34</v>
      </c>
      <c r="I26" s="2"/>
      <c r="J26" s="26">
        <f>'A - Didaktiniai kriterijai'!G44</f>
        <v>0.25833333333333336</v>
      </c>
      <c r="K26" s="24" t="s">
        <v>39</v>
      </c>
    </row>
    <row r="27" spans="2:14" ht="15.6" hidden="1" thickTop="1" thickBot="1">
      <c r="B27" t="s">
        <v>35</v>
      </c>
      <c r="I27" s="2"/>
      <c r="J27" s="27">
        <f>'B - Informacinės technologijos'!G31</f>
        <v>0.248</v>
      </c>
      <c r="K27" s="24" t="s">
        <v>39</v>
      </c>
    </row>
    <row r="28" spans="2:14" ht="15.6" hidden="1" thickTop="1" thickBot="1">
      <c r="B28" t="s">
        <v>36</v>
      </c>
      <c r="I28" s="2"/>
      <c r="J28" s="27">
        <f>'C - Struktūra ir dizainas'!G36</f>
        <v>0.16399999999999998</v>
      </c>
      <c r="K28" s="24" t="s">
        <v>40</v>
      </c>
    </row>
    <row r="29" spans="2:14" ht="15.6" hidden="1" thickTop="1" thickBot="1">
      <c r="B29" t="s">
        <v>37</v>
      </c>
      <c r="I29" s="2"/>
      <c r="J29" s="27">
        <f>'D - Mokymosi organizavimas'!G24</f>
        <v>0.17433333333333334</v>
      </c>
      <c r="K29" s="24" t="s">
        <v>40</v>
      </c>
    </row>
  </sheetData>
  <mergeCells count="20">
    <mergeCell ref="B8:D8"/>
    <mergeCell ref="E8:J8"/>
    <mergeCell ref="B6:D7"/>
    <mergeCell ref="E3:K3"/>
    <mergeCell ref="B2:K2"/>
    <mergeCell ref="B3:D3"/>
    <mergeCell ref="B5:D5"/>
    <mergeCell ref="E5:K5"/>
    <mergeCell ref="B15:D15"/>
    <mergeCell ref="E15:K15"/>
    <mergeCell ref="B9:K9"/>
    <mergeCell ref="B11:D11"/>
    <mergeCell ref="E11:K11"/>
    <mergeCell ref="B13:D13"/>
    <mergeCell ref="E13:K13"/>
    <mergeCell ref="B4:D4"/>
    <mergeCell ref="E4:K4"/>
    <mergeCell ref="E6:K6"/>
    <mergeCell ref="E7:K7"/>
    <mergeCell ref="C1:K1"/>
  </mergeCells>
  <phoneticPr fontId="7" type="noConversion"/>
  <pageMargins left="0.48" right="0.3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O47"/>
  <sheetViews>
    <sheetView zoomScaleNormal="100" zoomScalePageLayoutView="90" workbookViewId="0">
      <selection activeCell="L1" sqref="L1:L1048576"/>
    </sheetView>
  </sheetViews>
  <sheetFormatPr defaultColWidth="34.5546875" defaultRowHeight="14.4"/>
  <cols>
    <col min="1" max="1" width="4.44140625" style="9" customWidth="1"/>
    <col min="2" max="2" width="40.44140625" style="8" customWidth="1"/>
    <col min="3" max="3" width="17" style="9" customWidth="1"/>
    <col min="4" max="4" width="15.88671875" style="9" hidden="1" customWidth="1"/>
    <col min="5" max="5" width="0.33203125" style="10" hidden="1" customWidth="1"/>
    <col min="6" max="6" width="11.88671875" style="9" customWidth="1"/>
    <col min="7" max="7" width="10" style="9" hidden="1" customWidth="1"/>
    <col min="8" max="8" width="6.88671875" style="9" customWidth="1"/>
    <col min="9" max="9" width="3.5546875" style="9" customWidth="1"/>
    <col min="10" max="10" width="37.109375" style="9" customWidth="1"/>
    <col min="11" max="11" width="23.6640625" style="9" customWidth="1"/>
    <col min="12" max="12" width="32.109375" style="9" hidden="1" customWidth="1"/>
    <col min="13" max="13" width="3" style="9" customWidth="1"/>
    <col min="14" max="14" width="34.5546875" style="9" hidden="1" customWidth="1"/>
    <col min="15" max="15" width="0" style="9" hidden="1" customWidth="1"/>
    <col min="16" max="16384" width="34.5546875" style="9"/>
  </cols>
  <sheetData>
    <row r="1" spans="1:15" s="17" customFormat="1">
      <c r="A1" s="30" t="s">
        <v>41</v>
      </c>
      <c r="B1" s="16"/>
      <c r="E1" s="18"/>
    </row>
    <row r="2" spans="1:15" ht="76.5" customHeight="1">
      <c r="A2" s="57" t="s">
        <v>21</v>
      </c>
      <c r="B2" s="58"/>
      <c r="C2" s="100" t="s">
        <v>217</v>
      </c>
      <c r="D2" s="59" t="s">
        <v>218</v>
      </c>
      <c r="E2" s="111" t="s">
        <v>6</v>
      </c>
      <c r="F2" s="100" t="s">
        <v>219</v>
      </c>
      <c r="G2" s="59" t="s">
        <v>220</v>
      </c>
      <c r="H2" s="60"/>
      <c r="I2" s="60"/>
      <c r="J2" s="101" t="s">
        <v>221</v>
      </c>
      <c r="K2" s="117" t="s">
        <v>222</v>
      </c>
      <c r="L2" s="59" t="s">
        <v>191</v>
      </c>
    </row>
    <row r="3" spans="1:15" ht="31.5" customHeight="1">
      <c r="A3" s="56" t="s">
        <v>0</v>
      </c>
      <c r="B3" s="170" t="s">
        <v>42</v>
      </c>
      <c r="C3" s="171"/>
      <c r="D3" s="171"/>
      <c r="E3" s="171"/>
      <c r="F3" s="171"/>
      <c r="G3" s="171"/>
      <c r="I3" s="9" t="s">
        <v>0</v>
      </c>
      <c r="J3" s="174" t="s">
        <v>225</v>
      </c>
      <c r="K3" s="178" t="s">
        <v>227</v>
      </c>
      <c r="L3" s="175" t="s">
        <v>236</v>
      </c>
      <c r="N3" s="49" t="s">
        <v>25</v>
      </c>
      <c r="O3" s="96" t="s">
        <v>80</v>
      </c>
    </row>
    <row r="4" spans="1:15" s="31" customFormat="1" ht="38.25" customHeight="1">
      <c r="A4" s="36">
        <v>1</v>
      </c>
      <c r="B4" s="37" t="s">
        <v>42</v>
      </c>
      <c r="C4" s="85" t="s">
        <v>82</v>
      </c>
      <c r="D4" s="85" t="s">
        <v>83</v>
      </c>
      <c r="E4" s="32">
        <f>1.5/100</f>
        <v>1.4999999999999999E-2</v>
      </c>
      <c r="F4" s="50">
        <f>IF(C4="0 - netaikoma",0*$E4,IF(C4="1 -  planuota, bet neįgyvendinta",1*$E4/3,IF(C4="2 - dalinai įgyvendinta",2*$E4/3,$E4)))</f>
        <v>0.01</v>
      </c>
      <c r="G4" s="51">
        <f>IF(D4="0 - netaikoma",0*$E4,IF(D4="1 -  planuota, bet neįgyvendinta",1*$E4/3,IF(D4="2 - dalinai įgyvendinta",2*$E4/3,$E4)))</f>
        <v>1.4999999999999999E-2</v>
      </c>
      <c r="J4" s="174"/>
      <c r="K4" s="178"/>
      <c r="L4" s="176"/>
      <c r="N4" s="49" t="s">
        <v>26</v>
      </c>
      <c r="O4" s="96" t="s">
        <v>81</v>
      </c>
    </row>
    <row r="5" spans="1:15" s="31" customFormat="1" ht="28.5" customHeight="1">
      <c r="A5" s="36">
        <v>2</v>
      </c>
      <c r="B5" s="37" t="s">
        <v>43</v>
      </c>
      <c r="C5" s="85" t="s">
        <v>82</v>
      </c>
      <c r="D5" s="85" t="s">
        <v>83</v>
      </c>
      <c r="E5" s="32">
        <f>1.5/100</f>
        <v>1.4999999999999999E-2</v>
      </c>
      <c r="F5" s="50">
        <f t="shared" ref="F5:F6" si="0">IF(C5="0 - netaikoma",0*$E5,IF(C5="1 -  planuota, bet neįgyvendinta",1*$E5/3,IF(C5="2 - dalinai įgyvendinta",2*$E5/3,$E5)))</f>
        <v>0.01</v>
      </c>
      <c r="G5" s="51">
        <f t="shared" ref="G5:G6" si="1">IF(D5="0 - netaikoma",0*$E5,IF(D5="1 -  planuota, bet neįgyvendinta",1*$E5/3,IF(D5="2 - dalinai įgyvendinta",2*$E5/3,$E5)))</f>
        <v>1.4999999999999999E-2</v>
      </c>
      <c r="J5" s="174"/>
      <c r="K5" s="178"/>
      <c r="L5" s="176"/>
      <c r="N5" s="49" t="s">
        <v>27</v>
      </c>
      <c r="O5" s="96" t="s">
        <v>82</v>
      </c>
    </row>
    <row r="6" spans="1:15" s="31" customFormat="1" ht="63" customHeight="1">
      <c r="A6" s="36">
        <v>3</v>
      </c>
      <c r="B6" s="38" t="s">
        <v>44</v>
      </c>
      <c r="C6" s="85" t="s">
        <v>82</v>
      </c>
      <c r="D6" s="85" t="s">
        <v>83</v>
      </c>
      <c r="E6" s="32">
        <f>2/100</f>
        <v>0.02</v>
      </c>
      <c r="F6" s="50">
        <f t="shared" si="0"/>
        <v>1.3333333333333334E-2</v>
      </c>
      <c r="G6" s="51">
        <f t="shared" si="1"/>
        <v>0.02</v>
      </c>
      <c r="J6" s="174"/>
      <c r="K6" s="178"/>
      <c r="L6" s="177"/>
      <c r="N6" s="49" t="s">
        <v>28</v>
      </c>
      <c r="O6" s="96" t="s">
        <v>83</v>
      </c>
    </row>
    <row r="7" spans="1:15" ht="17.25" customHeight="1">
      <c r="A7" s="35" t="s">
        <v>5</v>
      </c>
      <c r="B7" s="12"/>
      <c r="C7" s="162" t="s">
        <v>60</v>
      </c>
      <c r="D7" s="163"/>
      <c r="E7" s="164"/>
      <c r="F7" s="19">
        <f>SUM(F4:F6)</f>
        <v>3.3333333333333333E-2</v>
      </c>
      <c r="G7" s="19">
        <f>SUM(G4:G6)</f>
        <v>0.05</v>
      </c>
      <c r="H7" s="63" t="s">
        <v>196</v>
      </c>
      <c r="I7" s="62"/>
      <c r="J7" s="71"/>
      <c r="K7" s="71"/>
      <c r="L7" s="72"/>
    </row>
    <row r="8" spans="1:15">
      <c r="A8" s="34" t="s">
        <v>1</v>
      </c>
      <c r="B8" s="75" t="s">
        <v>45</v>
      </c>
      <c r="C8" s="60"/>
      <c r="D8" s="73"/>
      <c r="E8" s="82"/>
      <c r="F8" s="70"/>
      <c r="G8" s="70"/>
      <c r="I8" s="9" t="s">
        <v>1</v>
      </c>
      <c r="J8" s="165" t="s">
        <v>226</v>
      </c>
      <c r="K8" s="165" t="s">
        <v>228</v>
      </c>
      <c r="L8" s="165" t="s">
        <v>236</v>
      </c>
    </row>
    <row r="9" spans="1:15" ht="28.5" customHeight="1">
      <c r="A9" s="35">
        <v>1</v>
      </c>
      <c r="B9" s="37" t="s">
        <v>46</v>
      </c>
      <c r="C9" s="85" t="s">
        <v>82</v>
      </c>
      <c r="D9" s="85" t="s">
        <v>83</v>
      </c>
      <c r="E9" s="32">
        <f>2*0.5/100</f>
        <v>0.01</v>
      </c>
      <c r="F9" s="50">
        <f t="shared" ref="F9:F14" si="2">IF(C9="0 - netaikoma",0*$E9,IF(C9="1 -  planuota, bet neįgyvendinta",1*$E9/3,IF(C9="2 - dalinai įgyvendinta",2*$E9/3,$E9)))</f>
        <v>6.6666666666666671E-3</v>
      </c>
      <c r="G9" s="51">
        <f t="shared" ref="G9:G14" si="3">IF(D9="0 - netaikoma",0*$E9,IF(D9="1 -  planuota, bet neįgyvendinta",1*$E9/3,IF(D9="2 - dalinai įgyvendinta",2*$E9/3,$E9)))</f>
        <v>0.01</v>
      </c>
      <c r="J9" s="166"/>
      <c r="K9" s="166"/>
      <c r="L9" s="166"/>
    </row>
    <row r="10" spans="1:15" ht="27.6">
      <c r="A10" s="35">
        <v>2</v>
      </c>
      <c r="B10" s="37" t="s">
        <v>47</v>
      </c>
      <c r="C10" s="85" t="s">
        <v>82</v>
      </c>
      <c r="D10" s="85" t="s">
        <v>83</v>
      </c>
      <c r="E10" s="32">
        <f>0.5/100</f>
        <v>5.0000000000000001E-3</v>
      </c>
      <c r="F10" s="50">
        <f t="shared" si="2"/>
        <v>3.3333333333333335E-3</v>
      </c>
      <c r="G10" s="51">
        <f t="shared" si="3"/>
        <v>5.0000000000000001E-3</v>
      </c>
      <c r="J10" s="166"/>
      <c r="K10" s="166"/>
      <c r="L10" s="166"/>
    </row>
    <row r="11" spans="1:15" ht="27.6">
      <c r="A11" s="35">
        <v>3</v>
      </c>
      <c r="B11" s="38" t="s">
        <v>48</v>
      </c>
      <c r="C11" s="85" t="s">
        <v>82</v>
      </c>
      <c r="D11" s="85" t="s">
        <v>83</v>
      </c>
      <c r="E11" s="32">
        <f t="shared" ref="E11:E13" si="4">2*0.5/100</f>
        <v>0.01</v>
      </c>
      <c r="F11" s="50">
        <f t="shared" si="2"/>
        <v>6.6666666666666671E-3</v>
      </c>
      <c r="G11" s="51">
        <f t="shared" si="3"/>
        <v>0.01</v>
      </c>
      <c r="J11" s="166"/>
      <c r="K11" s="166"/>
      <c r="L11" s="166"/>
    </row>
    <row r="12" spans="1:15" ht="27.6">
      <c r="A12" s="35">
        <v>4</v>
      </c>
      <c r="B12" s="38" t="s">
        <v>49</v>
      </c>
      <c r="C12" s="85" t="s">
        <v>82</v>
      </c>
      <c r="D12" s="85" t="s">
        <v>83</v>
      </c>
      <c r="E12" s="32">
        <f t="shared" si="4"/>
        <v>0.01</v>
      </c>
      <c r="F12" s="50">
        <f t="shared" si="2"/>
        <v>6.6666666666666671E-3</v>
      </c>
      <c r="G12" s="51">
        <f t="shared" si="3"/>
        <v>0.01</v>
      </c>
      <c r="J12" s="166"/>
      <c r="K12" s="166"/>
      <c r="L12" s="166"/>
    </row>
    <row r="13" spans="1:15" ht="33.75" customHeight="1">
      <c r="A13" s="35">
        <v>5</v>
      </c>
      <c r="B13" s="38" t="s">
        <v>50</v>
      </c>
      <c r="C13" s="85" t="s">
        <v>82</v>
      </c>
      <c r="D13" s="85" t="s">
        <v>83</v>
      </c>
      <c r="E13" s="32">
        <f t="shared" si="4"/>
        <v>0.01</v>
      </c>
      <c r="F13" s="50">
        <f t="shared" si="2"/>
        <v>6.6666666666666671E-3</v>
      </c>
      <c r="G13" s="51">
        <f t="shared" si="3"/>
        <v>0.01</v>
      </c>
      <c r="J13" s="166"/>
      <c r="K13" s="166"/>
      <c r="L13" s="166"/>
    </row>
    <row r="14" spans="1:15" ht="41.25" customHeight="1">
      <c r="A14" s="35">
        <v>6</v>
      </c>
      <c r="B14" s="38" t="s">
        <v>51</v>
      </c>
      <c r="C14" s="85" t="s">
        <v>82</v>
      </c>
      <c r="D14" s="85" t="s">
        <v>83</v>
      </c>
      <c r="E14" s="32">
        <f>0.5/100</f>
        <v>5.0000000000000001E-3</v>
      </c>
      <c r="F14" s="50">
        <f t="shared" si="2"/>
        <v>3.3333333333333335E-3</v>
      </c>
      <c r="G14" s="51">
        <f t="shared" si="3"/>
        <v>5.0000000000000001E-3</v>
      </c>
      <c r="J14" s="167"/>
      <c r="K14" s="167"/>
      <c r="L14" s="167"/>
    </row>
    <row r="15" spans="1:15">
      <c r="A15" s="35" t="s">
        <v>5</v>
      </c>
      <c r="B15" s="12"/>
      <c r="C15" s="162" t="s">
        <v>61</v>
      </c>
      <c r="D15" s="163"/>
      <c r="E15" s="164"/>
      <c r="F15" s="19">
        <f>SUM(F9:F14)</f>
        <v>3.3333333333333333E-2</v>
      </c>
      <c r="G15" s="19">
        <f>SUM(G9:G14)</f>
        <v>0.05</v>
      </c>
      <c r="H15" s="63" t="s">
        <v>196</v>
      </c>
      <c r="I15" s="62"/>
      <c r="J15" s="71"/>
      <c r="K15" s="71"/>
      <c r="L15" s="71"/>
    </row>
    <row r="16" spans="1:15" ht="21.75" customHeight="1">
      <c r="A16" s="34" t="s">
        <v>2</v>
      </c>
      <c r="B16" s="75" t="s">
        <v>52</v>
      </c>
      <c r="C16" s="60"/>
      <c r="D16" s="60"/>
      <c r="E16" s="70"/>
      <c r="F16" s="70"/>
      <c r="G16" s="70"/>
      <c r="I16" s="9" t="s">
        <v>2</v>
      </c>
      <c r="J16" s="165" t="s">
        <v>229</v>
      </c>
      <c r="K16" s="165" t="s">
        <v>230</v>
      </c>
      <c r="L16" s="165" t="s">
        <v>237</v>
      </c>
    </row>
    <row r="17" spans="1:12" ht="30" customHeight="1">
      <c r="A17" s="35">
        <v>1</v>
      </c>
      <c r="B17" s="37" t="s">
        <v>53</v>
      </c>
      <c r="C17" s="85" t="s">
        <v>80</v>
      </c>
      <c r="D17" s="85" t="s">
        <v>82</v>
      </c>
      <c r="E17" s="32">
        <f>0.2*0.05</f>
        <v>1.0000000000000002E-2</v>
      </c>
      <c r="F17" s="50">
        <f t="shared" ref="F17:F24" si="5">IF(C17="0 - netaikoma",0*$E17,IF(C17="1 -  planuota, bet neįgyvendinta",1*$E17/3,IF(C17="2 - dalinai įgyvendinta",2*$E17/3,$E17)))</f>
        <v>0</v>
      </c>
      <c r="G17" s="51">
        <f t="shared" ref="G17:G24" si="6">IF(D17="0 - netaikoma",0*$E17,IF(D17="1 -  planuota, bet neįgyvendinta",1*$E17/3,IF(D17="2 - dalinai įgyvendinta",2*$E17/3,$E17)))</f>
        <v>6.666666666666668E-3</v>
      </c>
      <c r="J17" s="166"/>
      <c r="K17" s="166"/>
      <c r="L17" s="166"/>
    </row>
    <row r="18" spans="1:12" ht="41.4">
      <c r="A18" s="35">
        <v>2</v>
      </c>
      <c r="B18" s="37" t="s">
        <v>54</v>
      </c>
      <c r="C18" s="85" t="s">
        <v>80</v>
      </c>
      <c r="D18" s="85" t="s">
        <v>82</v>
      </c>
      <c r="E18" s="32">
        <f>0.1*0.05</f>
        <v>5.000000000000001E-3</v>
      </c>
      <c r="F18" s="50">
        <f t="shared" si="5"/>
        <v>0</v>
      </c>
      <c r="G18" s="51">
        <f t="shared" si="6"/>
        <v>3.333333333333334E-3</v>
      </c>
      <c r="J18" s="166"/>
      <c r="K18" s="166"/>
      <c r="L18" s="166"/>
    </row>
    <row r="19" spans="1:12" ht="30" customHeight="1">
      <c r="A19" s="35">
        <v>3</v>
      </c>
      <c r="B19" s="37" t="s">
        <v>55</v>
      </c>
      <c r="C19" s="85" t="s">
        <v>80</v>
      </c>
      <c r="D19" s="85" t="s">
        <v>82</v>
      </c>
      <c r="E19" s="32">
        <f t="shared" ref="E19:E24" si="7">0.1*0.05</f>
        <v>5.000000000000001E-3</v>
      </c>
      <c r="F19" s="50">
        <f t="shared" si="5"/>
        <v>0</v>
      </c>
      <c r="G19" s="51">
        <f t="shared" si="6"/>
        <v>3.333333333333334E-3</v>
      </c>
      <c r="J19" s="166"/>
      <c r="K19" s="166"/>
      <c r="L19" s="166"/>
    </row>
    <row r="20" spans="1:12" ht="27.6">
      <c r="A20" s="35">
        <v>4</v>
      </c>
      <c r="B20" s="37" t="s">
        <v>173</v>
      </c>
      <c r="C20" s="85" t="s">
        <v>80</v>
      </c>
      <c r="D20" s="85" t="s">
        <v>82</v>
      </c>
      <c r="E20" s="32">
        <f t="shared" si="7"/>
        <v>5.000000000000001E-3</v>
      </c>
      <c r="F20" s="50">
        <f t="shared" si="5"/>
        <v>0</v>
      </c>
      <c r="G20" s="51">
        <f t="shared" si="6"/>
        <v>3.333333333333334E-3</v>
      </c>
      <c r="J20" s="166"/>
      <c r="K20" s="166"/>
      <c r="L20" s="166"/>
    </row>
    <row r="21" spans="1:12" ht="27.6">
      <c r="A21" s="35">
        <v>5</v>
      </c>
      <c r="B21" s="37" t="s">
        <v>56</v>
      </c>
      <c r="C21" s="85" t="s">
        <v>82</v>
      </c>
      <c r="D21" s="85" t="s">
        <v>82</v>
      </c>
      <c r="E21" s="32">
        <f t="shared" si="7"/>
        <v>5.000000000000001E-3</v>
      </c>
      <c r="F21" s="50">
        <f t="shared" si="5"/>
        <v>3.333333333333334E-3</v>
      </c>
      <c r="G21" s="51">
        <f t="shared" si="6"/>
        <v>3.333333333333334E-3</v>
      </c>
      <c r="J21" s="166"/>
      <c r="K21" s="166"/>
      <c r="L21" s="166"/>
    </row>
    <row r="22" spans="1:12" ht="27.6">
      <c r="A22" s="35">
        <v>6</v>
      </c>
      <c r="B22" s="37" t="s">
        <v>57</v>
      </c>
      <c r="C22" s="85" t="s">
        <v>80</v>
      </c>
      <c r="D22" s="85" t="s">
        <v>82</v>
      </c>
      <c r="E22" s="32">
        <f>0.2*0.05</f>
        <v>1.0000000000000002E-2</v>
      </c>
      <c r="F22" s="50">
        <f t="shared" si="5"/>
        <v>0</v>
      </c>
      <c r="G22" s="51">
        <f t="shared" si="6"/>
        <v>6.666666666666668E-3</v>
      </c>
      <c r="J22" s="166"/>
      <c r="K22" s="166"/>
      <c r="L22" s="166"/>
    </row>
    <row r="23" spans="1:12" ht="41.4">
      <c r="A23" s="35">
        <v>7</v>
      </c>
      <c r="B23" s="37" t="s">
        <v>58</v>
      </c>
      <c r="C23" s="85" t="s">
        <v>82</v>
      </c>
      <c r="D23" s="85" t="s">
        <v>82</v>
      </c>
      <c r="E23" s="32">
        <f t="shared" si="7"/>
        <v>5.000000000000001E-3</v>
      </c>
      <c r="F23" s="50">
        <f t="shared" si="5"/>
        <v>3.333333333333334E-3</v>
      </c>
      <c r="G23" s="51">
        <f t="shared" si="6"/>
        <v>3.333333333333334E-3</v>
      </c>
      <c r="J23" s="166"/>
      <c r="K23" s="166"/>
      <c r="L23" s="166"/>
    </row>
    <row r="24" spans="1:12" ht="29.25" customHeight="1">
      <c r="A24" s="35">
        <v>8</v>
      </c>
      <c r="B24" s="37" t="s">
        <v>59</v>
      </c>
      <c r="C24" s="85" t="s">
        <v>80</v>
      </c>
      <c r="D24" s="85" t="s">
        <v>82</v>
      </c>
      <c r="E24" s="32">
        <f t="shared" si="7"/>
        <v>5.000000000000001E-3</v>
      </c>
      <c r="F24" s="50">
        <f t="shared" si="5"/>
        <v>0</v>
      </c>
      <c r="G24" s="51">
        <f t="shared" si="6"/>
        <v>3.333333333333334E-3</v>
      </c>
      <c r="J24" s="167"/>
      <c r="K24" s="167"/>
      <c r="L24" s="167"/>
    </row>
    <row r="25" spans="1:12">
      <c r="A25" s="35" t="s">
        <v>5</v>
      </c>
      <c r="B25" s="12"/>
      <c r="C25" s="162" t="s">
        <v>62</v>
      </c>
      <c r="D25" s="163"/>
      <c r="E25" s="164"/>
      <c r="F25" s="19">
        <f>SUM(F17:F24)</f>
        <v>6.666666666666668E-3</v>
      </c>
      <c r="G25" s="19">
        <f>SUM(G17:G24)</f>
        <v>3.333333333333334E-2</v>
      </c>
      <c r="H25" s="63" t="s">
        <v>196</v>
      </c>
      <c r="I25" s="62"/>
      <c r="J25" s="71"/>
      <c r="K25" s="71"/>
      <c r="L25" s="71"/>
    </row>
    <row r="26" spans="1:12" ht="31.5" customHeight="1">
      <c r="A26" s="34" t="s">
        <v>3</v>
      </c>
      <c r="B26" s="170" t="s">
        <v>66</v>
      </c>
      <c r="C26" s="171"/>
      <c r="D26" s="171"/>
      <c r="E26" s="171"/>
      <c r="F26" s="171"/>
      <c r="G26" s="171"/>
      <c r="I26" s="9" t="s">
        <v>3</v>
      </c>
      <c r="J26" s="165" t="s">
        <v>231</v>
      </c>
      <c r="K26" s="165" t="s">
        <v>232</v>
      </c>
      <c r="L26" s="165" t="s">
        <v>236</v>
      </c>
    </row>
    <row r="27" spans="1:12" ht="41.4">
      <c r="A27" s="35">
        <v>1</v>
      </c>
      <c r="B27" s="37" t="s">
        <v>67</v>
      </c>
      <c r="C27" s="85" t="s">
        <v>82</v>
      </c>
      <c r="D27" s="85" t="s">
        <v>83</v>
      </c>
      <c r="E27" s="55">
        <f>0.4*0.05</f>
        <v>2.0000000000000004E-2</v>
      </c>
      <c r="F27" s="50">
        <f>IF(C27="0 - netaikoma",0*$E27,IF(C27="1 -  planuota, bet neįgyvendinta",1*$E27/3,IF(C27="2 - dalinai įgyvendinta",2*$E27/3,$E27)))</f>
        <v>1.3333333333333336E-2</v>
      </c>
      <c r="G27" s="51">
        <f t="shared" ref="G27:G29" si="8">IF(D27="0 - netaikoma",0*$E27,IF(D27="1 -  planuota, bet neįgyvendinta",1*$E27/3,IF(D27="2 - dalinai įgyvendinta",2*$E27/3,$E27)))</f>
        <v>2.0000000000000004E-2</v>
      </c>
      <c r="J27" s="166"/>
      <c r="K27" s="166"/>
      <c r="L27" s="166"/>
    </row>
    <row r="28" spans="1:12" ht="41.4">
      <c r="A28" s="35">
        <v>2</v>
      </c>
      <c r="B28" s="37" t="s">
        <v>68</v>
      </c>
      <c r="C28" s="85" t="s">
        <v>82</v>
      </c>
      <c r="D28" s="85" t="s">
        <v>83</v>
      </c>
      <c r="E28" s="55">
        <f>0.3*0.05</f>
        <v>1.4999999999999999E-2</v>
      </c>
      <c r="F28" s="50">
        <f t="shared" ref="F28:F29" si="9">IF(C28="0 - netaikoma",0*$E28,IF(C28="1 -  planuota, bet neįgyvendinta",1*$E28/3,IF(C28="2 - dalinai įgyvendinta",2*$E28/3,$E28)))</f>
        <v>0.01</v>
      </c>
      <c r="G28" s="51">
        <f t="shared" si="8"/>
        <v>1.4999999999999999E-2</v>
      </c>
      <c r="J28" s="166"/>
      <c r="K28" s="166"/>
      <c r="L28" s="166"/>
    </row>
    <row r="29" spans="1:12" ht="27.6">
      <c r="A29" s="35">
        <v>3</v>
      </c>
      <c r="B29" s="38" t="s">
        <v>69</v>
      </c>
      <c r="C29" s="85" t="s">
        <v>82</v>
      </c>
      <c r="D29" s="85" t="s">
        <v>82</v>
      </c>
      <c r="E29" s="55">
        <f>0.3*0.05</f>
        <v>1.4999999999999999E-2</v>
      </c>
      <c r="F29" s="50">
        <f t="shared" si="9"/>
        <v>0.01</v>
      </c>
      <c r="G29" s="51">
        <f t="shared" si="8"/>
        <v>0.01</v>
      </c>
      <c r="J29" s="167"/>
      <c r="K29" s="167"/>
      <c r="L29" s="167"/>
    </row>
    <row r="30" spans="1:12">
      <c r="A30" s="35" t="s">
        <v>5</v>
      </c>
      <c r="B30" s="12"/>
      <c r="C30" s="162" t="s">
        <v>63</v>
      </c>
      <c r="D30" s="163"/>
      <c r="E30" s="164"/>
      <c r="F30" s="19">
        <f>SUM(F27:F29)</f>
        <v>3.333333333333334E-2</v>
      </c>
      <c r="G30" s="19">
        <f>SUM(G27:G29)</f>
        <v>4.5000000000000005E-2</v>
      </c>
      <c r="H30" s="63" t="s">
        <v>196</v>
      </c>
      <c r="I30" s="62"/>
      <c r="J30" s="71"/>
      <c r="K30" s="71"/>
      <c r="L30" s="71"/>
    </row>
    <row r="31" spans="1:12" s="116" customFormat="1" ht="21" customHeight="1">
      <c r="A31" s="113" t="s">
        <v>4</v>
      </c>
      <c r="B31" s="112" t="s">
        <v>70</v>
      </c>
      <c r="C31" s="114"/>
      <c r="D31" s="114"/>
      <c r="E31" s="115"/>
      <c r="F31" s="115"/>
      <c r="G31" s="115"/>
      <c r="I31" s="116" t="s">
        <v>4</v>
      </c>
      <c r="J31" s="165" t="s">
        <v>233</v>
      </c>
      <c r="K31" s="165" t="s">
        <v>234</v>
      </c>
      <c r="L31" s="165" t="s">
        <v>237</v>
      </c>
    </row>
    <row r="32" spans="1:12" ht="31.5" customHeight="1">
      <c r="A32" s="35">
        <v>1</v>
      </c>
      <c r="B32" s="37" t="s">
        <v>71</v>
      </c>
      <c r="C32" s="85" t="s">
        <v>82</v>
      </c>
      <c r="D32" s="85" t="s">
        <v>81</v>
      </c>
      <c r="E32" s="32">
        <f>0.2*0.05</f>
        <v>1.0000000000000002E-2</v>
      </c>
      <c r="F32" s="50">
        <f>IF(C32="0 - netaikoma",0*$E32,IF(C32="1 -  planuota, bet neįgyvendinta",1*$E32/3,IF(C32="2 - dalinai įgyvendinta",2*$E32/3,$E32)))</f>
        <v>6.666666666666668E-3</v>
      </c>
      <c r="G32" s="51">
        <f t="shared" ref="G32:G36" si="10">IF(D32="0 - netaikoma",0*$E32,IF(D32="1 -  planuota, bet neįgyvendinta",1*$E32/3,IF(D32="2 - dalinai įgyvendinta",2*$E32/3,$E32)))</f>
        <v>3.333333333333334E-3</v>
      </c>
      <c r="J32" s="166"/>
      <c r="K32" s="166"/>
      <c r="L32" s="166"/>
    </row>
    <row r="33" spans="1:12" ht="30" customHeight="1">
      <c r="A33" s="35">
        <v>2</v>
      </c>
      <c r="B33" s="37" t="s">
        <v>72</v>
      </c>
      <c r="C33" s="85" t="s">
        <v>82</v>
      </c>
      <c r="D33" s="85" t="s">
        <v>83</v>
      </c>
      <c r="E33" s="32">
        <f>0.2*0.05</f>
        <v>1.0000000000000002E-2</v>
      </c>
      <c r="F33" s="50">
        <f t="shared" ref="F33:F36" si="11">IF(C33="0 - netaikoma",0*$E33,IF(C33="1 -  planuota, bet neįgyvendinta",1*$E33/3,IF(C33="2 - dalinai įgyvendinta",2*$E33/3,$E33)))</f>
        <v>6.666666666666668E-3</v>
      </c>
      <c r="G33" s="51">
        <f t="shared" si="10"/>
        <v>1.0000000000000002E-2</v>
      </c>
      <c r="J33" s="166"/>
      <c r="K33" s="166"/>
      <c r="L33" s="166"/>
    </row>
    <row r="34" spans="1:12" ht="27.75" customHeight="1">
      <c r="A34" s="35">
        <v>3</v>
      </c>
      <c r="B34" s="37" t="s">
        <v>174</v>
      </c>
      <c r="C34" s="85" t="s">
        <v>83</v>
      </c>
      <c r="D34" s="85" t="s">
        <v>83</v>
      </c>
      <c r="E34" s="32">
        <f>0.1*0.05</f>
        <v>5.000000000000001E-3</v>
      </c>
      <c r="F34" s="50">
        <f t="shared" si="11"/>
        <v>5.000000000000001E-3</v>
      </c>
      <c r="G34" s="51">
        <f t="shared" si="10"/>
        <v>5.000000000000001E-3</v>
      </c>
      <c r="J34" s="166"/>
      <c r="K34" s="166"/>
      <c r="L34" s="166"/>
    </row>
    <row r="35" spans="1:12" ht="27.75" customHeight="1">
      <c r="A35" s="35">
        <v>4</v>
      </c>
      <c r="B35" s="37" t="s">
        <v>73</v>
      </c>
      <c r="C35" s="85" t="s">
        <v>80</v>
      </c>
      <c r="D35" s="85" t="s">
        <v>81</v>
      </c>
      <c r="E35" s="32">
        <f>0.3*0.05</f>
        <v>1.4999999999999999E-2</v>
      </c>
      <c r="F35" s="50">
        <f t="shared" si="11"/>
        <v>0</v>
      </c>
      <c r="G35" s="51">
        <f t="shared" si="10"/>
        <v>5.0000000000000001E-3</v>
      </c>
      <c r="J35" s="166"/>
      <c r="K35" s="166"/>
      <c r="L35" s="166"/>
    </row>
    <row r="36" spans="1:12" ht="27.6">
      <c r="A36" s="35">
        <v>5</v>
      </c>
      <c r="B36" s="37" t="s">
        <v>74</v>
      </c>
      <c r="C36" s="85" t="s">
        <v>83</v>
      </c>
      <c r="D36" s="85" t="s">
        <v>82</v>
      </c>
      <c r="E36" s="32">
        <f>0.2*0.05</f>
        <v>1.0000000000000002E-2</v>
      </c>
      <c r="F36" s="50">
        <f t="shared" si="11"/>
        <v>1.0000000000000002E-2</v>
      </c>
      <c r="G36" s="51">
        <f t="shared" si="10"/>
        <v>6.666666666666668E-3</v>
      </c>
      <c r="J36" s="167"/>
      <c r="K36" s="167"/>
      <c r="L36" s="167"/>
    </row>
    <row r="37" spans="1:12">
      <c r="A37" s="35" t="s">
        <v>5</v>
      </c>
      <c r="B37" s="12"/>
      <c r="C37" s="162" t="s">
        <v>64</v>
      </c>
      <c r="D37" s="163"/>
      <c r="E37" s="164"/>
      <c r="F37" s="19">
        <f>SUM(F32:F36)</f>
        <v>2.8333333333333339E-2</v>
      </c>
      <c r="G37" s="19">
        <f>SUM(G32:G36)</f>
        <v>3.0000000000000006E-2</v>
      </c>
      <c r="H37" s="63" t="s">
        <v>196</v>
      </c>
      <c r="I37" s="62"/>
      <c r="J37" s="71"/>
      <c r="K37" s="71"/>
      <c r="L37" s="71"/>
    </row>
    <row r="38" spans="1:12" s="116" customFormat="1" ht="21" customHeight="1">
      <c r="A38" s="113" t="s">
        <v>19</v>
      </c>
      <c r="B38" s="172" t="s">
        <v>175</v>
      </c>
      <c r="C38" s="173"/>
      <c r="D38" s="173"/>
      <c r="E38" s="173"/>
      <c r="F38" s="173"/>
      <c r="G38" s="173"/>
      <c r="I38" s="116" t="s">
        <v>19</v>
      </c>
      <c r="J38" s="165" t="s">
        <v>235</v>
      </c>
      <c r="K38" s="165"/>
      <c r="L38" s="165" t="s">
        <v>235</v>
      </c>
    </row>
    <row r="39" spans="1:12" ht="30" customHeight="1">
      <c r="A39" s="35">
        <v>1</v>
      </c>
      <c r="B39" s="37" t="s">
        <v>75</v>
      </c>
      <c r="C39" s="85" t="s">
        <v>80</v>
      </c>
      <c r="D39" s="85" t="s">
        <v>83</v>
      </c>
      <c r="E39" s="32">
        <f>0.3*0.05</f>
        <v>1.4999999999999999E-2</v>
      </c>
      <c r="F39" s="50">
        <f>IF(C39="0 - netaikoma",0*$E39,IF(C39="1 -  planuota, bet neįgyvendinta",1*$E39/3,IF(C39="2 - dalinai įgyvendinta",2*$E39/3,$E39)))</f>
        <v>0</v>
      </c>
      <c r="G39" s="51">
        <f t="shared" ref="G39:G42" si="12">IF(D39="0 - netaikoma",0*$E39,IF(D39="1 -  planuota, bet neįgyvendinta",1*$E39/3,IF(D39="2 - dalinai įgyvendinta",2*$E39/3,$E39)))</f>
        <v>1.4999999999999999E-2</v>
      </c>
      <c r="J39" s="166"/>
      <c r="K39" s="166"/>
      <c r="L39" s="166"/>
    </row>
    <row r="40" spans="1:12" ht="40.5" customHeight="1">
      <c r="A40" s="35">
        <v>2</v>
      </c>
      <c r="B40" s="37" t="s">
        <v>76</v>
      </c>
      <c r="C40" s="85" t="s">
        <v>80</v>
      </c>
      <c r="D40" s="85" t="s">
        <v>83</v>
      </c>
      <c r="E40" s="32">
        <f t="shared" ref="E40:E41" si="13">0.2*0.05</f>
        <v>1.0000000000000002E-2</v>
      </c>
      <c r="F40" s="50">
        <f t="shared" ref="F40:F42" si="14">IF(C40="0 - netaikoma",0*$E40,IF(C40="1 -  planuota, bet neįgyvendinta",1*$E40/3,IF(C40="2 - dalinai įgyvendinta",2*$E40/3,$E40)))</f>
        <v>0</v>
      </c>
      <c r="G40" s="51">
        <f t="shared" si="12"/>
        <v>1.0000000000000002E-2</v>
      </c>
      <c r="J40" s="166"/>
      <c r="K40" s="166"/>
      <c r="L40" s="166"/>
    </row>
    <row r="41" spans="1:12" ht="44.25" customHeight="1">
      <c r="A41" s="35">
        <v>3</v>
      </c>
      <c r="B41" s="37" t="s">
        <v>77</v>
      </c>
      <c r="C41" s="85" t="s">
        <v>80</v>
      </c>
      <c r="D41" s="85" t="s">
        <v>83</v>
      </c>
      <c r="E41" s="32">
        <f t="shared" si="13"/>
        <v>1.0000000000000002E-2</v>
      </c>
      <c r="F41" s="50">
        <f t="shared" si="14"/>
        <v>0</v>
      </c>
      <c r="G41" s="51">
        <f t="shared" si="12"/>
        <v>1.0000000000000002E-2</v>
      </c>
      <c r="J41" s="166"/>
      <c r="K41" s="166"/>
      <c r="L41" s="166"/>
    </row>
    <row r="42" spans="1:12" ht="51.75" customHeight="1">
      <c r="A42" s="35">
        <v>4</v>
      </c>
      <c r="B42" s="37" t="s">
        <v>78</v>
      </c>
      <c r="C42" s="85" t="s">
        <v>80</v>
      </c>
      <c r="D42" s="85" t="s">
        <v>83</v>
      </c>
      <c r="E42" s="32">
        <f>0.3*0.05</f>
        <v>1.4999999999999999E-2</v>
      </c>
      <c r="F42" s="50">
        <f t="shared" si="14"/>
        <v>0</v>
      </c>
      <c r="G42" s="51">
        <f t="shared" si="12"/>
        <v>1.4999999999999999E-2</v>
      </c>
      <c r="J42" s="167"/>
      <c r="K42" s="167"/>
      <c r="L42" s="167"/>
    </row>
    <row r="43" spans="1:12" ht="15" thickBot="1">
      <c r="A43" s="35" t="s">
        <v>5</v>
      </c>
      <c r="B43" s="12"/>
      <c r="C43" s="162" t="s">
        <v>166</v>
      </c>
      <c r="D43" s="163"/>
      <c r="E43" s="164"/>
      <c r="F43" s="19">
        <f>SUM(F39:F42)</f>
        <v>0</v>
      </c>
      <c r="G43" s="19">
        <f>SUM(G39:G42)</f>
        <v>0.05</v>
      </c>
      <c r="H43" s="63" t="s">
        <v>196</v>
      </c>
      <c r="I43" s="63"/>
    </row>
    <row r="44" spans="1:12" ht="15" thickBot="1">
      <c r="C44" s="168" t="s">
        <v>165</v>
      </c>
      <c r="D44" s="168"/>
      <c r="F44" s="64">
        <f>SUM(F7,F15,F25,F30,F37,F43)</f>
        <v>0.13500000000000001</v>
      </c>
      <c r="G44" s="74">
        <f>SUM(G7,G15,G25,G30,G37,G43)</f>
        <v>0.25833333333333336</v>
      </c>
      <c r="H44" s="33"/>
    </row>
    <row r="45" spans="1:12">
      <c r="C45" s="169" t="s">
        <v>65</v>
      </c>
      <c r="D45" s="169"/>
      <c r="E45" s="40"/>
      <c r="F45" s="48">
        <v>30</v>
      </c>
      <c r="G45" s="41"/>
      <c r="H45" s="15"/>
    </row>
    <row r="47" spans="1:12" customFormat="1" ht="32.25" customHeight="1">
      <c r="A47" s="160" t="s">
        <v>134</v>
      </c>
      <c r="B47" s="160"/>
      <c r="C47" s="43"/>
      <c r="D47" s="161" t="s">
        <v>31</v>
      </c>
      <c r="E47" s="161"/>
      <c r="F47" s="161"/>
      <c r="G47" s="161"/>
      <c r="H47" s="161"/>
      <c r="I47" s="161"/>
      <c r="J47" s="161"/>
      <c r="K47" s="44"/>
      <c r="L47" s="43"/>
    </row>
  </sheetData>
  <sheetProtection password="CE28" sheet="1" objects="1" scenarios="1" formatRows="0"/>
  <mergeCells count="31">
    <mergeCell ref="B3:G3"/>
    <mergeCell ref="B26:G26"/>
    <mergeCell ref="B38:G38"/>
    <mergeCell ref="L26:L29"/>
    <mergeCell ref="L31:L36"/>
    <mergeCell ref="L38:L42"/>
    <mergeCell ref="J3:J6"/>
    <mergeCell ref="K8:K14"/>
    <mergeCell ref="K16:K24"/>
    <mergeCell ref="L3:L6"/>
    <mergeCell ref="L8:L14"/>
    <mergeCell ref="L16:L24"/>
    <mergeCell ref="K26:K29"/>
    <mergeCell ref="K31:K36"/>
    <mergeCell ref="K38:K42"/>
    <mergeCell ref="K3:K6"/>
    <mergeCell ref="A47:B47"/>
    <mergeCell ref="D47:J47"/>
    <mergeCell ref="C43:E43"/>
    <mergeCell ref="C7:E7"/>
    <mergeCell ref="C15:E15"/>
    <mergeCell ref="C25:E25"/>
    <mergeCell ref="C30:E30"/>
    <mergeCell ref="C37:E37"/>
    <mergeCell ref="J8:J14"/>
    <mergeCell ref="J16:J24"/>
    <mergeCell ref="J26:J29"/>
    <mergeCell ref="J31:J36"/>
    <mergeCell ref="J38:J42"/>
    <mergeCell ref="C44:D44"/>
    <mergeCell ref="C45:D45"/>
  </mergeCells>
  <dataValidations count="1">
    <dataValidation type="list" allowBlank="1" showInputMessage="1" showErrorMessage="1" sqref="C4:D6 C9:D14 C17:D24 C27:D29 C32:D36 C39:D42">
      <formula1>$O$3:$O$6</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&amp;LAutorinės teisės&amp;CŠis produktas yra priskirtas kūrybinių bendrijų licencijai    
CC BY-NC-ND 3.0&amp;R&amp;G</oddFooter>
  </headerFooter>
  <rowBreaks count="2" manualBreakCount="2">
    <brk id="15" max="16383" man="1"/>
    <brk id="30" max="16383" man="1"/>
  </rowBreaks>
  <colBreaks count="1" manualBreakCount="1">
    <brk id="8" max="1048575" man="1"/>
  </colBreaks>
  <drawing r:id="rId2"/>
  <legacyDrawing r:id="rId3"/>
  <legacyDrawingHF r:id="rId4"/>
</worksheet>
</file>

<file path=xl/worksheets/sheet3.xml><?xml version="1.0" encoding="utf-8"?>
<worksheet xmlns="http://schemas.openxmlformats.org/spreadsheetml/2006/main" xmlns:r="http://schemas.openxmlformats.org/officeDocument/2006/relationships">
  <dimension ref="A1:M34"/>
  <sheetViews>
    <sheetView zoomScaleNormal="100" workbookViewId="0">
      <selection activeCell="M1" sqref="M1:M1048576"/>
    </sheetView>
  </sheetViews>
  <sheetFormatPr defaultColWidth="34.5546875" defaultRowHeight="14.4"/>
  <cols>
    <col min="1" max="1" width="4.44140625" style="9" customWidth="1"/>
    <col min="2" max="2" width="37.5546875" style="8" customWidth="1"/>
    <col min="3" max="3" width="17.6640625" style="9" customWidth="1"/>
    <col min="4" max="4" width="17.6640625" style="10" hidden="1" customWidth="1"/>
    <col min="5" max="5" width="7.109375" style="10" hidden="1" customWidth="1"/>
    <col min="6" max="6" width="11.6640625" style="10" customWidth="1"/>
    <col min="7" max="7" width="9.88671875" style="10" hidden="1" customWidth="1"/>
    <col min="8" max="8" width="7.5546875" style="9" customWidth="1"/>
    <col min="9" max="9" width="3.5546875" style="9" customWidth="1"/>
    <col min="10" max="10" width="38.6640625" style="9" customWidth="1"/>
    <col min="11" max="11" width="22.6640625" style="9" customWidth="1"/>
    <col min="12" max="12" width="4.44140625" style="9" hidden="1" customWidth="1"/>
    <col min="13" max="13" width="26.44140625" style="9" hidden="1" customWidth="1"/>
    <col min="14" max="14" width="3" style="9" bestFit="1" customWidth="1"/>
    <col min="15" max="16384" width="34.5546875" style="9"/>
  </cols>
  <sheetData>
    <row r="1" spans="1:13" s="17" customFormat="1">
      <c r="A1" s="30" t="s">
        <v>79</v>
      </c>
      <c r="B1" s="16"/>
      <c r="D1" s="18"/>
      <c r="E1" s="18"/>
      <c r="F1" s="18"/>
      <c r="G1" s="18"/>
    </row>
    <row r="2" spans="1:13" ht="72.75" customHeight="1">
      <c r="A2" s="57" t="s">
        <v>21</v>
      </c>
      <c r="B2" s="58"/>
      <c r="C2" s="100" t="s">
        <v>217</v>
      </c>
      <c r="D2" s="59" t="s">
        <v>218</v>
      </c>
      <c r="E2" s="111" t="s">
        <v>6</v>
      </c>
      <c r="F2" s="100" t="s">
        <v>219</v>
      </c>
      <c r="G2" s="59" t="s">
        <v>220</v>
      </c>
      <c r="H2" s="60"/>
      <c r="I2" s="60"/>
      <c r="J2" s="101" t="s">
        <v>221</v>
      </c>
      <c r="K2" s="117" t="s">
        <v>222</v>
      </c>
      <c r="L2" s="59" t="s">
        <v>191</v>
      </c>
      <c r="M2" s="59" t="s">
        <v>191</v>
      </c>
    </row>
    <row r="3" spans="1:13" ht="27.75" customHeight="1">
      <c r="A3" s="56" t="s">
        <v>7</v>
      </c>
      <c r="B3" s="69" t="s">
        <v>84</v>
      </c>
      <c r="C3" s="60"/>
      <c r="D3" s="70"/>
      <c r="E3" s="70"/>
      <c r="F3" s="70"/>
      <c r="G3" s="70"/>
      <c r="I3" s="9" t="s">
        <v>7</v>
      </c>
      <c r="J3" s="165" t="s">
        <v>200</v>
      </c>
      <c r="K3" s="165"/>
      <c r="L3" s="84"/>
      <c r="M3" s="165"/>
    </row>
    <row r="4" spans="1:13" ht="35.25" customHeight="1">
      <c r="A4" s="35">
        <v>1</v>
      </c>
      <c r="B4" s="93" t="s">
        <v>85</v>
      </c>
      <c r="C4" s="85" t="s">
        <v>83</v>
      </c>
      <c r="D4" s="85" t="s">
        <v>83</v>
      </c>
      <c r="E4" s="32">
        <f>0.3*0.045</f>
        <v>1.35E-2</v>
      </c>
      <c r="F4" s="50">
        <f>IF(C4="0 - netaikoma",0*$E4,IF(C4="1 -  planuota, bet neįgyvendinta",1*$E4/3,IF(C4="2 - dalinai įgyvendinta",2*$E4/3,$E4)))</f>
        <v>1.35E-2</v>
      </c>
      <c r="G4" s="51">
        <f>IF(D4="0 - netaikoma",0*$E4,IF(D4="1 -  planuota, bet neįgyvendinta",1*$E4/3,IF(D4="2 - dalinai įgyvendinta",2*$E4/3,$E4)))</f>
        <v>1.35E-2</v>
      </c>
      <c r="J4" s="166"/>
      <c r="K4" s="166"/>
      <c r="L4" s="86" t="s">
        <v>80</v>
      </c>
      <c r="M4" s="166"/>
    </row>
    <row r="5" spans="1:13" ht="38.25" customHeight="1">
      <c r="A5" s="35">
        <v>2</v>
      </c>
      <c r="B5" s="93" t="s">
        <v>86</v>
      </c>
      <c r="C5" s="85" t="s">
        <v>83</v>
      </c>
      <c r="D5" s="85" t="s">
        <v>83</v>
      </c>
      <c r="E5" s="32">
        <f>0.5*0.045</f>
        <v>2.2499999999999999E-2</v>
      </c>
      <c r="F5" s="50">
        <f>IF(C5="0 - netaikoma",0*$E5,IF(C5="1 -  planuota, bet neįgyvendinta",1*$E5/3,IF(C5="2 - dalinai įgyvendinta",2*$E5/3,$E5)))</f>
        <v>2.2499999999999999E-2</v>
      </c>
      <c r="G5" s="51">
        <f t="shared" ref="G5:G6" si="0">IF(D5="0 - netaikoma",0*$E5,IF(D5="1 -  planuota, bet neįgyvendinta",1*$E5/3,IF(D5="2 - dalinai įgyvendinta",2*$E5/3,$E5)))</f>
        <v>2.2499999999999999E-2</v>
      </c>
      <c r="J5" s="166"/>
      <c r="K5" s="166"/>
      <c r="L5" s="86" t="s">
        <v>81</v>
      </c>
      <c r="M5" s="166"/>
    </row>
    <row r="6" spans="1:13" ht="38.25" customHeight="1">
      <c r="A6" s="35">
        <v>3</v>
      </c>
      <c r="B6" s="94" t="s">
        <v>87</v>
      </c>
      <c r="C6" s="85" t="s">
        <v>83</v>
      </c>
      <c r="D6" s="85" t="s">
        <v>83</v>
      </c>
      <c r="E6" s="32">
        <f>0.2*0.045</f>
        <v>8.9999999999999993E-3</v>
      </c>
      <c r="F6" s="50">
        <f t="shared" ref="F6" si="1">IF(C6="0 - netaikoma",0*$E6,IF(C6="1 -  planuota, bet neįgyvendinta",1*$E6/3,IF(C6="2 - dalinai įgyvendinta",2*$E6/3,$E6)))</f>
        <v>8.9999999999999993E-3</v>
      </c>
      <c r="G6" s="51">
        <f t="shared" si="0"/>
        <v>8.9999999999999993E-3</v>
      </c>
      <c r="J6" s="167"/>
      <c r="K6" s="167"/>
      <c r="L6" s="86" t="s">
        <v>82</v>
      </c>
      <c r="M6" s="167"/>
    </row>
    <row r="7" spans="1:13" ht="17.25" customHeight="1">
      <c r="A7" s="35" t="s">
        <v>5</v>
      </c>
      <c r="B7" s="12"/>
      <c r="C7" s="162" t="s">
        <v>88</v>
      </c>
      <c r="D7" s="163"/>
      <c r="E7" s="65"/>
      <c r="F7" s="19">
        <f>SUM(F4:F6)</f>
        <v>4.4999999999999998E-2</v>
      </c>
      <c r="G7" s="19">
        <f>SUM(G4:G6)</f>
        <v>4.4999999999999998E-2</v>
      </c>
      <c r="H7" s="61" t="s">
        <v>192</v>
      </c>
      <c r="I7" s="83"/>
      <c r="J7" s="71"/>
      <c r="K7" s="71"/>
      <c r="L7" s="87" t="s">
        <v>83</v>
      </c>
      <c r="M7" s="71"/>
    </row>
    <row r="8" spans="1:13">
      <c r="A8" s="34" t="s">
        <v>8</v>
      </c>
      <c r="B8" s="75" t="s">
        <v>96</v>
      </c>
      <c r="C8" s="60"/>
      <c r="D8" s="70"/>
      <c r="E8" s="70"/>
      <c r="F8" s="70"/>
      <c r="G8" s="45"/>
      <c r="I8" s="9" t="s">
        <v>8</v>
      </c>
      <c r="J8" s="165" t="s">
        <v>210</v>
      </c>
      <c r="K8" s="165"/>
      <c r="L8" s="84"/>
      <c r="M8" s="165"/>
    </row>
    <row r="9" spans="1:13" ht="59.25" customHeight="1">
      <c r="A9" s="35">
        <v>1</v>
      </c>
      <c r="B9" s="93" t="s">
        <v>97</v>
      </c>
      <c r="C9" s="85" t="s">
        <v>83</v>
      </c>
      <c r="D9" s="85" t="s">
        <v>83</v>
      </c>
      <c r="E9" s="32">
        <f>0.3*0.075</f>
        <v>2.2499999999999999E-2</v>
      </c>
      <c r="F9" s="50">
        <f>IF(C9="0 - netaikoma",0*$E9,IF(C9="1 -  planuota, bet neįgyvendinta",1*$E9/3,IF(C9="2 - dalinai įgyvendinta",2*$E9/3,$E9)))</f>
        <v>2.2499999999999999E-2</v>
      </c>
      <c r="G9" s="51">
        <f t="shared" ref="G9:G12" si="2">IF(D9="0 - netaikoma",0*$E9,IF(D9="1 -  planuota, bet neįgyvendinta",1*$E9/3,IF(D9="2 - dalinai įgyvendinta",2*$E9/3,$E9)))</f>
        <v>2.2499999999999999E-2</v>
      </c>
      <c r="J9" s="166"/>
      <c r="K9" s="166"/>
      <c r="L9" s="84"/>
      <c r="M9" s="166"/>
    </row>
    <row r="10" spans="1:13" ht="49.5" customHeight="1">
      <c r="A10" s="35">
        <v>2</v>
      </c>
      <c r="B10" s="93" t="s">
        <v>98</v>
      </c>
      <c r="C10" s="85" t="s">
        <v>82</v>
      </c>
      <c r="D10" s="85" t="s">
        <v>83</v>
      </c>
      <c r="E10" s="32">
        <f>0.4*0.075</f>
        <v>0.03</v>
      </c>
      <c r="F10" s="50">
        <f t="shared" ref="F10:F12" si="3">IF(C10="0 - netaikoma",0*$E10,IF(C10="1 -  planuota, bet neįgyvendinta",1*$E10/3,IF(C10="2 - dalinai įgyvendinta",2*$E10/3,$E10)))</f>
        <v>0.02</v>
      </c>
      <c r="G10" s="51">
        <f t="shared" si="2"/>
        <v>0.03</v>
      </c>
      <c r="J10" s="166"/>
      <c r="K10" s="166"/>
      <c r="L10" s="84"/>
      <c r="M10" s="166"/>
    </row>
    <row r="11" spans="1:13" ht="49.5" customHeight="1">
      <c r="A11" s="35">
        <v>3</v>
      </c>
      <c r="B11" s="94" t="s">
        <v>99</v>
      </c>
      <c r="C11" s="85" t="s">
        <v>82</v>
      </c>
      <c r="D11" s="85" t="s">
        <v>83</v>
      </c>
      <c r="E11" s="32">
        <f>0.2*0.075</f>
        <v>1.4999999999999999E-2</v>
      </c>
      <c r="F11" s="50">
        <f t="shared" si="3"/>
        <v>0.01</v>
      </c>
      <c r="G11" s="51">
        <f t="shared" si="2"/>
        <v>1.4999999999999999E-2</v>
      </c>
      <c r="J11" s="166"/>
      <c r="K11" s="166"/>
      <c r="L11" s="84"/>
      <c r="M11" s="166"/>
    </row>
    <row r="12" spans="1:13" ht="36.75" customHeight="1">
      <c r="A12" s="35">
        <v>4</v>
      </c>
      <c r="B12" s="94" t="s">
        <v>100</v>
      </c>
      <c r="C12" s="85" t="s">
        <v>82</v>
      </c>
      <c r="D12" s="85" t="s">
        <v>83</v>
      </c>
      <c r="E12" s="32">
        <f>0.1*0.075</f>
        <v>7.4999999999999997E-3</v>
      </c>
      <c r="F12" s="50">
        <f t="shared" si="3"/>
        <v>5.0000000000000001E-3</v>
      </c>
      <c r="G12" s="51">
        <f t="shared" si="2"/>
        <v>7.4999999999999997E-3</v>
      </c>
      <c r="J12" s="167"/>
      <c r="K12" s="167"/>
      <c r="L12" s="84"/>
      <c r="M12" s="167"/>
    </row>
    <row r="13" spans="1:13">
      <c r="A13" s="35" t="s">
        <v>5</v>
      </c>
      <c r="B13" s="12"/>
      <c r="C13" s="162" t="s">
        <v>89</v>
      </c>
      <c r="D13" s="163"/>
      <c r="E13" s="65"/>
      <c r="F13" s="19">
        <f>SUM(F9:F12)</f>
        <v>5.7499999999999996E-2</v>
      </c>
      <c r="G13" s="19">
        <f>SUM(G9:G12)</f>
        <v>7.5000000000000011E-2</v>
      </c>
      <c r="H13" s="61" t="s">
        <v>193</v>
      </c>
      <c r="I13" s="83"/>
      <c r="J13" s="71"/>
      <c r="K13" s="71"/>
      <c r="L13" s="71"/>
      <c r="M13" s="71"/>
    </row>
    <row r="14" spans="1:13" ht="28.8">
      <c r="A14" s="34" t="s">
        <v>9</v>
      </c>
      <c r="B14" s="75" t="s">
        <v>101</v>
      </c>
      <c r="C14" s="60"/>
      <c r="D14" s="70"/>
      <c r="E14" s="70"/>
      <c r="F14" s="70"/>
      <c r="G14" s="45"/>
      <c r="I14" s="9" t="s">
        <v>9</v>
      </c>
      <c r="J14" s="165" t="s">
        <v>203</v>
      </c>
      <c r="K14" s="165"/>
      <c r="L14" s="84"/>
      <c r="M14" s="165"/>
    </row>
    <row r="15" spans="1:13" ht="51.75" customHeight="1">
      <c r="A15" s="35">
        <v>1</v>
      </c>
      <c r="B15" s="93" t="s">
        <v>102</v>
      </c>
      <c r="C15" s="85" t="s">
        <v>80</v>
      </c>
      <c r="D15" s="85" t="s">
        <v>81</v>
      </c>
      <c r="E15" s="32">
        <f>0.4*0.06</f>
        <v>2.4E-2</v>
      </c>
      <c r="F15" s="50">
        <f t="shared" ref="F15:F17" si="4">IF(C15="0 - netaikoma",0*$E15,IF(C15="1 -  planuota, bet neįgyvendinta",1*$E15/3,IF(C15="2 - dalinai įgyvendinta",2*$E15/3,$E15)))</f>
        <v>0</v>
      </c>
      <c r="G15" s="51">
        <f t="shared" ref="G15:G17" si="5">IF(D15="0 - netaikoma",0*$E15,IF(D15="1 -  planuota, bet neįgyvendinta",1*$E15/3,IF(D15="2 - dalinai įgyvendinta",2*$E15/3,$E15)))</f>
        <v>8.0000000000000002E-3</v>
      </c>
      <c r="J15" s="166"/>
      <c r="K15" s="166"/>
      <c r="L15" s="84"/>
      <c r="M15" s="166"/>
    </row>
    <row r="16" spans="1:13" ht="43.5" customHeight="1">
      <c r="A16" s="35">
        <v>2</v>
      </c>
      <c r="B16" s="93" t="s">
        <v>103</v>
      </c>
      <c r="C16" s="85" t="s">
        <v>83</v>
      </c>
      <c r="D16" s="85" t="s">
        <v>83</v>
      </c>
      <c r="E16" s="32">
        <f>0.25*0.06</f>
        <v>1.4999999999999999E-2</v>
      </c>
      <c r="F16" s="50">
        <f t="shared" si="4"/>
        <v>1.4999999999999999E-2</v>
      </c>
      <c r="G16" s="51">
        <f t="shared" si="5"/>
        <v>1.4999999999999999E-2</v>
      </c>
      <c r="J16" s="166"/>
      <c r="K16" s="166"/>
      <c r="L16" s="84"/>
      <c r="M16" s="166"/>
    </row>
    <row r="17" spans="1:13" ht="41.4">
      <c r="A17" s="35">
        <v>3</v>
      </c>
      <c r="B17" s="93" t="s">
        <v>176</v>
      </c>
      <c r="C17" s="85" t="s">
        <v>80</v>
      </c>
      <c r="D17" s="85" t="s">
        <v>82</v>
      </c>
      <c r="E17" s="32">
        <f>0.35*0.06</f>
        <v>2.0999999999999998E-2</v>
      </c>
      <c r="F17" s="50">
        <f t="shared" si="4"/>
        <v>0</v>
      </c>
      <c r="G17" s="51">
        <f t="shared" si="5"/>
        <v>1.3999999999999999E-2</v>
      </c>
      <c r="J17" s="167"/>
      <c r="K17" s="167"/>
      <c r="L17" s="84"/>
      <c r="M17" s="167"/>
    </row>
    <row r="18" spans="1:13">
      <c r="A18" s="35" t="s">
        <v>5</v>
      </c>
      <c r="B18" s="12"/>
      <c r="C18" s="162" t="s">
        <v>90</v>
      </c>
      <c r="D18" s="163"/>
      <c r="E18" s="65"/>
      <c r="F18" s="19">
        <f>SUM(F15:F17)</f>
        <v>1.4999999999999999E-2</v>
      </c>
      <c r="G18" s="19">
        <f>SUM(G15:G17)</f>
        <v>3.6999999999999998E-2</v>
      </c>
      <c r="H18" s="61" t="s">
        <v>194</v>
      </c>
      <c r="I18" s="63"/>
      <c r="J18" s="71"/>
      <c r="K18" s="71"/>
      <c r="L18" s="71"/>
      <c r="M18" s="71"/>
    </row>
    <row r="19" spans="1:13">
      <c r="A19" s="34" t="s">
        <v>10</v>
      </c>
      <c r="B19" s="95" t="s">
        <v>104</v>
      </c>
      <c r="C19" s="35"/>
      <c r="D19" s="11"/>
      <c r="E19" s="11"/>
      <c r="F19" s="11"/>
      <c r="G19" s="45"/>
      <c r="I19" s="9" t="s">
        <v>10</v>
      </c>
      <c r="J19" s="165" t="s">
        <v>204</v>
      </c>
      <c r="K19" s="178" t="s">
        <v>238</v>
      </c>
      <c r="L19" s="88"/>
      <c r="M19" s="178"/>
    </row>
    <row r="20" spans="1:13" ht="77.25" customHeight="1">
      <c r="A20" s="35">
        <v>1</v>
      </c>
      <c r="B20" s="93" t="s">
        <v>105</v>
      </c>
      <c r="C20" s="85" t="s">
        <v>82</v>
      </c>
      <c r="D20" s="85" t="s">
        <v>83</v>
      </c>
      <c r="E20" s="32">
        <f>0.5*0.06</f>
        <v>0.03</v>
      </c>
      <c r="F20" s="50">
        <f t="shared" ref="F20:F21" si="6">IF(C20="0 - netaikoma",0*$E20,IF(C20="1 -  planuota, bet neįgyvendinta",1*$E20/3,IF(C20="2 - dalinai įgyvendinta",2*$E20/3,$E20)))</f>
        <v>0.02</v>
      </c>
      <c r="G20" s="51">
        <f t="shared" ref="G20:G21" si="7">IF(D20="0 - netaikoma",0*$E20,IF(D20="1 -  planuota, bet neįgyvendinta",1*$E20/3,IF(D20="2 - dalinai įgyvendinta",2*$E20/3,$E20)))</f>
        <v>0.03</v>
      </c>
      <c r="J20" s="166"/>
      <c r="K20" s="178"/>
      <c r="L20" s="88"/>
      <c r="M20" s="178"/>
    </row>
    <row r="21" spans="1:13" ht="58.5" customHeight="1">
      <c r="A21" s="35">
        <v>2</v>
      </c>
      <c r="B21" s="93" t="s">
        <v>106</v>
      </c>
      <c r="C21" s="85" t="s">
        <v>82</v>
      </c>
      <c r="D21" s="85" t="s">
        <v>83</v>
      </c>
      <c r="E21" s="32">
        <f>0.5*0.06</f>
        <v>0.03</v>
      </c>
      <c r="F21" s="50">
        <f t="shared" si="6"/>
        <v>0.02</v>
      </c>
      <c r="G21" s="51">
        <f t="shared" si="7"/>
        <v>0.03</v>
      </c>
      <c r="J21" s="167"/>
      <c r="K21" s="178"/>
      <c r="L21" s="88"/>
      <c r="M21" s="178"/>
    </row>
    <row r="22" spans="1:13">
      <c r="A22" s="35" t="s">
        <v>5</v>
      </c>
      <c r="B22" s="12"/>
      <c r="C22" s="162" t="s">
        <v>91</v>
      </c>
      <c r="D22" s="163"/>
      <c r="E22" s="164"/>
      <c r="F22" s="19">
        <f>SUM(F20:F21)</f>
        <v>0.04</v>
      </c>
      <c r="G22" s="19">
        <f>SUM(G19:G21)</f>
        <v>0.06</v>
      </c>
      <c r="H22" s="61" t="s">
        <v>194</v>
      </c>
      <c r="I22" s="63"/>
      <c r="J22" s="71"/>
      <c r="K22" s="71"/>
      <c r="L22" s="71"/>
      <c r="M22" s="71"/>
    </row>
    <row r="23" spans="1:13">
      <c r="A23" s="34" t="s">
        <v>11</v>
      </c>
      <c r="B23" s="81" t="s">
        <v>107</v>
      </c>
      <c r="C23" s="60"/>
      <c r="D23" s="70"/>
      <c r="E23" s="70"/>
      <c r="F23" s="70"/>
      <c r="G23" s="70"/>
      <c r="I23" s="9" t="s">
        <v>11</v>
      </c>
      <c r="J23" s="178" t="s">
        <v>201</v>
      </c>
      <c r="K23" s="178"/>
      <c r="L23" s="88"/>
      <c r="M23" s="178"/>
    </row>
    <row r="24" spans="1:13" ht="27.6">
      <c r="A24" s="35">
        <v>1</v>
      </c>
      <c r="B24" s="93" t="s">
        <v>108</v>
      </c>
      <c r="C24" s="85" t="s">
        <v>80</v>
      </c>
      <c r="D24" s="85" t="s">
        <v>82</v>
      </c>
      <c r="E24" s="32">
        <f>0.6*0.03</f>
        <v>1.7999999999999999E-2</v>
      </c>
      <c r="F24" s="50">
        <f t="shared" ref="F24:F25" si="8">IF(C24="0 - netaikoma",0*$E24,IF(C24="1 -  planuota, bet neįgyvendinta",1*$E24/3,IF(C24="2 - dalinai įgyvendinta",2*$E24/3,$E24)))</f>
        <v>0</v>
      </c>
      <c r="G24" s="51">
        <f t="shared" ref="G24:G25" si="9">IF(D24="0 - netaikoma",0*$E24,IF(D24="1 -  planuota, bet neįgyvendinta",1*$E24/3,IF(D24="2 - dalinai įgyvendinta",2*$E24/3,$E24)))</f>
        <v>1.1999999999999999E-2</v>
      </c>
      <c r="J24" s="178"/>
      <c r="K24" s="178"/>
      <c r="L24" s="88"/>
      <c r="M24" s="178"/>
    </row>
    <row r="25" spans="1:13" ht="27.6">
      <c r="A25" s="35">
        <v>2</v>
      </c>
      <c r="B25" s="93" t="s">
        <v>177</v>
      </c>
      <c r="C25" s="85" t="s">
        <v>80</v>
      </c>
      <c r="D25" s="85" t="s">
        <v>81</v>
      </c>
      <c r="E25" s="32">
        <f>0.4*0.03</f>
        <v>1.2E-2</v>
      </c>
      <c r="F25" s="50">
        <f t="shared" si="8"/>
        <v>0</v>
      </c>
      <c r="G25" s="51">
        <f t="shared" si="9"/>
        <v>4.0000000000000001E-3</v>
      </c>
      <c r="J25" s="178"/>
      <c r="K25" s="178"/>
      <c r="L25" s="88"/>
      <c r="M25" s="178"/>
    </row>
    <row r="26" spans="1:13">
      <c r="A26" s="35" t="s">
        <v>5</v>
      </c>
      <c r="B26" s="12"/>
      <c r="C26" s="162" t="s">
        <v>92</v>
      </c>
      <c r="D26" s="163"/>
      <c r="E26" s="164"/>
      <c r="F26" s="19">
        <f>SUM(F24:F25)</f>
        <v>0</v>
      </c>
      <c r="G26" s="19">
        <f>SUM(G23:G25)</f>
        <v>1.6E-2</v>
      </c>
      <c r="H26" s="61" t="s">
        <v>195</v>
      </c>
      <c r="I26" s="63"/>
      <c r="J26" s="89"/>
      <c r="K26" s="89"/>
      <c r="L26" s="89"/>
      <c r="M26" s="89"/>
    </row>
    <row r="27" spans="1:13" ht="43.2">
      <c r="A27" s="34" t="s">
        <v>12</v>
      </c>
      <c r="B27" s="75" t="s">
        <v>109</v>
      </c>
      <c r="C27" s="60"/>
      <c r="D27" s="70"/>
      <c r="E27" s="70"/>
      <c r="F27" s="70"/>
      <c r="G27" s="70"/>
      <c r="I27" s="9" t="s">
        <v>12</v>
      </c>
      <c r="J27" s="178" t="s">
        <v>211</v>
      </c>
      <c r="K27" s="178" t="s">
        <v>239</v>
      </c>
      <c r="L27" s="88"/>
      <c r="M27" s="178"/>
    </row>
    <row r="28" spans="1:13" ht="44.25" customHeight="1">
      <c r="A28" s="35">
        <v>1</v>
      </c>
      <c r="B28" s="93" t="s">
        <v>110</v>
      </c>
      <c r="C28" s="85" t="s">
        <v>80</v>
      </c>
      <c r="D28" s="85" t="s">
        <v>82</v>
      </c>
      <c r="E28" s="32">
        <f>0.5*0.03</f>
        <v>1.4999999999999999E-2</v>
      </c>
      <c r="F28" s="50">
        <f t="shared" ref="F28:F29" si="10">IF(C28="0 - netaikoma",0*$E28,IF(C28="1 -  planuota, bet neįgyvendinta",1*$E28/3,IF(C28="2 - dalinai įgyvendinta",2*$E28/3,$E28)))</f>
        <v>0</v>
      </c>
      <c r="G28" s="51">
        <f t="shared" ref="G28:G29" si="11">IF(D28="0 - netaikoma",0*$E28,IF(D28="1 -  planuota, bet neįgyvendinta",1*$E28/3,IF(D28="2 - dalinai įgyvendinta",2*$E28/3,$E28)))</f>
        <v>0.01</v>
      </c>
      <c r="J28" s="178"/>
      <c r="K28" s="178"/>
      <c r="L28" s="88"/>
      <c r="M28" s="178"/>
    </row>
    <row r="29" spans="1:13" ht="69">
      <c r="A29" s="35">
        <v>2</v>
      </c>
      <c r="B29" s="93" t="s">
        <v>111</v>
      </c>
      <c r="C29" s="85" t="s">
        <v>80</v>
      </c>
      <c r="D29" s="85" t="s">
        <v>81</v>
      </c>
      <c r="E29" s="32">
        <f>0.5*0.03</f>
        <v>1.4999999999999999E-2</v>
      </c>
      <c r="F29" s="50">
        <f t="shared" si="10"/>
        <v>0</v>
      </c>
      <c r="G29" s="51">
        <f t="shared" si="11"/>
        <v>5.0000000000000001E-3</v>
      </c>
      <c r="J29" s="178"/>
      <c r="K29" s="178"/>
      <c r="L29" s="88"/>
      <c r="M29" s="178"/>
    </row>
    <row r="30" spans="1:13" ht="15" thickBot="1">
      <c r="A30" s="35" t="s">
        <v>5</v>
      </c>
      <c r="B30" s="12"/>
      <c r="C30" s="162" t="s">
        <v>93</v>
      </c>
      <c r="D30" s="163"/>
      <c r="E30" s="164"/>
      <c r="F30" s="19">
        <f>SUM(F28:F29)</f>
        <v>0</v>
      </c>
      <c r="G30" s="19">
        <f>SUM(G27:G29)</f>
        <v>1.4999999999999999E-2</v>
      </c>
      <c r="H30" s="61" t="s">
        <v>195</v>
      </c>
      <c r="I30" s="63"/>
    </row>
    <row r="31" spans="1:13" ht="15" thickBot="1">
      <c r="C31" s="168" t="s">
        <v>94</v>
      </c>
      <c r="D31" s="168"/>
      <c r="F31" s="42">
        <f>SUM(F7,F13,F18,F22,F26,F30)</f>
        <v>0.1575</v>
      </c>
      <c r="G31" s="42">
        <f>SUM(G7,G13,G18,G22,G26,G30)</f>
        <v>0.248</v>
      </c>
    </row>
    <row r="32" spans="1:13">
      <c r="C32" s="169" t="s">
        <v>95</v>
      </c>
      <c r="D32" s="169"/>
      <c r="F32" s="45">
        <v>30</v>
      </c>
      <c r="G32" s="45">
        <v>30</v>
      </c>
    </row>
    <row r="33" spans="1:12">
      <c r="D33" s="14"/>
      <c r="E33" s="14"/>
      <c r="G33" s="39"/>
    </row>
    <row r="34" spans="1:12" customFormat="1" ht="32.25" customHeight="1">
      <c r="A34" s="160" t="s">
        <v>134</v>
      </c>
      <c r="B34" s="160"/>
      <c r="C34" s="43"/>
      <c r="D34" s="161" t="s">
        <v>31</v>
      </c>
      <c r="E34" s="161"/>
      <c r="F34" s="161"/>
      <c r="G34" s="161"/>
      <c r="H34" s="161"/>
      <c r="I34" s="161"/>
      <c r="J34" s="161"/>
      <c r="K34" s="44"/>
      <c r="L34" s="44"/>
    </row>
  </sheetData>
  <sheetProtection password="CE28" sheet="1" objects="1" scenarios="1" formatRows="0"/>
  <mergeCells count="28">
    <mergeCell ref="C7:D7"/>
    <mergeCell ref="C13:D13"/>
    <mergeCell ref="C18:D18"/>
    <mergeCell ref="C31:D31"/>
    <mergeCell ref="J19:J21"/>
    <mergeCell ref="K19:K21"/>
    <mergeCell ref="K23:K25"/>
    <mergeCell ref="K27:K29"/>
    <mergeCell ref="M27:M29"/>
    <mergeCell ref="J3:J6"/>
    <mergeCell ref="K3:K6"/>
    <mergeCell ref="J8:J12"/>
    <mergeCell ref="K8:K12"/>
    <mergeCell ref="J14:J17"/>
    <mergeCell ref="K14:K17"/>
    <mergeCell ref="M3:M6"/>
    <mergeCell ref="M8:M12"/>
    <mergeCell ref="M14:M17"/>
    <mergeCell ref="M19:M21"/>
    <mergeCell ref="M23:M25"/>
    <mergeCell ref="A34:B34"/>
    <mergeCell ref="D34:J34"/>
    <mergeCell ref="C30:E30"/>
    <mergeCell ref="C22:E22"/>
    <mergeCell ref="C26:E26"/>
    <mergeCell ref="J23:J25"/>
    <mergeCell ref="J27:J29"/>
    <mergeCell ref="C32:D32"/>
  </mergeCells>
  <phoneticPr fontId="7" type="noConversion"/>
  <dataValidations count="1">
    <dataValidation type="list" allowBlank="1" showInputMessage="1" showErrorMessage="1" sqref="C20:D21 C24:D25 C15:D17 C4:D6 C9:D12 C28:D29">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&amp;LAutorinės teisės&amp;CŠis produktas yra priskirtas kūrybinių bendrijų licencijai    
CC BY-NC-ND 3.0&amp;R&amp;G</oddFooter>
  </headerFooter>
  <rowBreaks count="1" manualBreakCount="1">
    <brk id="18" max="16383" man="1"/>
  </rowBreaks>
  <colBreaks count="1" manualBreakCount="1">
    <brk id="8" max="1048575" man="1"/>
  </colBreaks>
  <drawing r:id="rId2"/>
  <legacyDrawing r:id="rId3"/>
  <legacyDrawingHF r:id="rId4"/>
</worksheet>
</file>

<file path=xl/worksheets/sheet4.xml><?xml version="1.0" encoding="utf-8"?>
<worksheet xmlns="http://schemas.openxmlformats.org/spreadsheetml/2006/main" xmlns:r="http://schemas.openxmlformats.org/officeDocument/2006/relationships">
  <dimension ref="A1:M39"/>
  <sheetViews>
    <sheetView topLeftCell="B1" zoomScaleNormal="100" workbookViewId="0">
      <selection activeCell="M1" sqref="M1:M1048576"/>
    </sheetView>
  </sheetViews>
  <sheetFormatPr defaultColWidth="34.5546875" defaultRowHeight="14.4"/>
  <cols>
    <col min="1" max="1" width="4.44140625" style="9" customWidth="1"/>
    <col min="2" max="2" width="36.33203125" style="8" customWidth="1"/>
    <col min="3" max="3" width="17.6640625" style="9" customWidth="1"/>
    <col min="4" max="4" width="18.33203125" style="10" hidden="1" customWidth="1"/>
    <col min="5" max="5" width="0.109375" style="10" customWidth="1"/>
    <col min="6" max="6" width="11.88671875" style="10" customWidth="1"/>
    <col min="7" max="7" width="9.88671875" style="10" hidden="1" customWidth="1"/>
    <col min="8" max="8" width="7.5546875" style="9" customWidth="1"/>
    <col min="9" max="9" width="3.5546875" style="9" customWidth="1"/>
    <col min="10" max="10" width="35" style="9" customWidth="1"/>
    <col min="11" max="11" width="27.88671875" style="9" customWidth="1"/>
    <col min="12" max="12" width="19.33203125" style="9" hidden="1" customWidth="1"/>
    <col min="13" max="13" width="35.33203125" style="9" hidden="1" customWidth="1"/>
    <col min="14" max="14" width="3" style="9" bestFit="1" customWidth="1"/>
    <col min="15" max="16384" width="34.5546875" style="9"/>
  </cols>
  <sheetData>
    <row r="1" spans="1:13" s="17" customFormat="1">
      <c r="A1" s="92" t="s">
        <v>112</v>
      </c>
      <c r="B1" s="16"/>
      <c r="D1" s="18"/>
      <c r="E1" s="18"/>
      <c r="F1" s="18"/>
      <c r="G1" s="18"/>
    </row>
    <row r="2" spans="1:13" ht="64.5" customHeight="1">
      <c r="A2" s="57" t="s">
        <v>21</v>
      </c>
      <c r="B2" s="58"/>
      <c r="C2" s="100" t="s">
        <v>217</v>
      </c>
      <c r="D2" s="59" t="s">
        <v>218</v>
      </c>
      <c r="E2" s="111" t="s">
        <v>6</v>
      </c>
      <c r="F2" s="100" t="s">
        <v>219</v>
      </c>
      <c r="G2" s="59" t="s">
        <v>220</v>
      </c>
      <c r="H2" s="60"/>
      <c r="I2" s="60"/>
      <c r="J2" s="101" t="s">
        <v>221</v>
      </c>
      <c r="K2" s="117" t="s">
        <v>222</v>
      </c>
      <c r="L2" s="59" t="s">
        <v>191</v>
      </c>
      <c r="M2" s="59" t="s">
        <v>191</v>
      </c>
    </row>
    <row r="3" spans="1:13">
      <c r="A3" s="77" t="s">
        <v>13</v>
      </c>
      <c r="B3" s="78" t="s">
        <v>113</v>
      </c>
      <c r="C3" s="60"/>
      <c r="D3" s="70"/>
      <c r="E3" s="70"/>
      <c r="F3" s="70"/>
      <c r="G3" s="70"/>
      <c r="I3" s="9" t="s">
        <v>13</v>
      </c>
      <c r="J3" s="178" t="s">
        <v>205</v>
      </c>
      <c r="K3" s="178" t="s">
        <v>240</v>
      </c>
      <c r="L3" s="88"/>
      <c r="M3" s="178"/>
    </row>
    <row r="4" spans="1:13" ht="25.5" customHeight="1">
      <c r="A4" s="35">
        <v>1</v>
      </c>
      <c r="B4" s="52" t="s">
        <v>122</v>
      </c>
      <c r="C4" s="85" t="s">
        <v>82</v>
      </c>
      <c r="D4" s="85" t="s">
        <v>83</v>
      </c>
      <c r="E4" s="32">
        <f>0.2*0.04</f>
        <v>8.0000000000000002E-3</v>
      </c>
      <c r="F4" s="109">
        <f>IF(C4="0 - netaikoma",0*$E4,IF(C4="1 -  planuota, bet neįgyvendinta",$E4/3,IF(C4="2 - dalinai įgyvendinta",2*$E4/3,$E4)))</f>
        <v>5.3333333333333332E-3</v>
      </c>
      <c r="G4" s="110">
        <f>IF(D4="0 - netaikoma",0*$E4,IF(D4="1 -  planuota, bet neįgyvendinta",$E4/3,IF(D4="2 - dalinai įgyvendinta",2*$E4/3,$E4)))</f>
        <v>8.0000000000000002E-3</v>
      </c>
      <c r="J4" s="178"/>
      <c r="K4" s="178"/>
      <c r="L4" s="86" t="s">
        <v>80</v>
      </c>
      <c r="M4" s="178"/>
    </row>
    <row r="5" spans="1:13" ht="27" customHeight="1">
      <c r="A5" s="35">
        <v>2</v>
      </c>
      <c r="B5" s="52" t="s">
        <v>123</v>
      </c>
      <c r="C5" s="85" t="s">
        <v>80</v>
      </c>
      <c r="D5" s="85" t="s">
        <v>82</v>
      </c>
      <c r="E5" s="32">
        <f>0.3*0.04</f>
        <v>1.2E-2</v>
      </c>
      <c r="F5" s="109">
        <f t="shared" ref="F5:F8" si="0">IF(C5="0 - netaikoma",0*$E5,IF(C5="1 -  planuota, bet neįgyvendinta",$E5/3,IF(C5="2 - dalinai įgyvendinta",2*$E5/3,$E5)))</f>
        <v>0</v>
      </c>
      <c r="G5" s="110">
        <f t="shared" ref="G5:G8" si="1">IF(D5="0 - netaikoma",0*$E5,IF(D5="1 -  planuota, bet neįgyvendinta",$E5/3,IF(D5="2 - dalinai įgyvendinta",2*$E5/3,$E5)))</f>
        <v>8.0000000000000002E-3</v>
      </c>
      <c r="J5" s="178"/>
      <c r="K5" s="178"/>
      <c r="L5" s="86" t="s">
        <v>81</v>
      </c>
      <c r="M5" s="178"/>
    </row>
    <row r="6" spans="1:13" ht="27" customHeight="1">
      <c r="A6" s="35">
        <v>3</v>
      </c>
      <c r="B6" s="52" t="s">
        <v>124</v>
      </c>
      <c r="C6" s="85" t="s">
        <v>83</v>
      </c>
      <c r="D6" s="85" t="s">
        <v>83</v>
      </c>
      <c r="E6" s="32">
        <f>0.2*0.04</f>
        <v>8.0000000000000002E-3</v>
      </c>
      <c r="F6" s="109">
        <f t="shared" si="0"/>
        <v>8.0000000000000002E-3</v>
      </c>
      <c r="G6" s="110">
        <f t="shared" si="1"/>
        <v>8.0000000000000002E-3</v>
      </c>
      <c r="J6" s="178"/>
      <c r="K6" s="178"/>
      <c r="L6" s="86" t="s">
        <v>82</v>
      </c>
      <c r="M6" s="178"/>
    </row>
    <row r="7" spans="1:13" ht="31.5" customHeight="1">
      <c r="A7" s="35">
        <v>4</v>
      </c>
      <c r="B7" s="52" t="s">
        <v>178</v>
      </c>
      <c r="C7" s="85" t="s">
        <v>83</v>
      </c>
      <c r="D7" s="85" t="s">
        <v>83</v>
      </c>
      <c r="E7" s="32">
        <f>0.1*0.04</f>
        <v>4.0000000000000001E-3</v>
      </c>
      <c r="F7" s="109">
        <f t="shared" si="0"/>
        <v>4.0000000000000001E-3</v>
      </c>
      <c r="G7" s="110">
        <f t="shared" si="1"/>
        <v>4.0000000000000001E-3</v>
      </c>
      <c r="J7" s="178"/>
      <c r="K7" s="178"/>
      <c r="L7" s="87" t="s">
        <v>83</v>
      </c>
      <c r="M7" s="178"/>
    </row>
    <row r="8" spans="1:13" ht="27.75" customHeight="1">
      <c r="A8" s="35">
        <v>5</v>
      </c>
      <c r="B8" s="53" t="s">
        <v>125</v>
      </c>
      <c r="C8" s="85" t="s">
        <v>83</v>
      </c>
      <c r="D8" s="85" t="s">
        <v>83</v>
      </c>
      <c r="E8" s="32">
        <f>0.2*0.04</f>
        <v>8.0000000000000002E-3</v>
      </c>
      <c r="F8" s="109">
        <f t="shared" si="0"/>
        <v>8.0000000000000002E-3</v>
      </c>
      <c r="G8" s="110">
        <f t="shared" si="1"/>
        <v>8.0000000000000002E-3</v>
      </c>
      <c r="J8" s="178"/>
      <c r="K8" s="178"/>
      <c r="L8" s="88"/>
      <c r="M8" s="178"/>
    </row>
    <row r="9" spans="1:13" ht="17.25" customHeight="1">
      <c r="A9" s="35" t="s">
        <v>5</v>
      </c>
      <c r="B9" s="12"/>
      <c r="C9" s="162" t="s">
        <v>114</v>
      </c>
      <c r="D9" s="164"/>
      <c r="E9" s="54">
        <f>SUM(E3:E8)</f>
        <v>0.04</v>
      </c>
      <c r="F9" s="68">
        <f>SUM(F4:F8)</f>
        <v>2.5333333333333333E-2</v>
      </c>
      <c r="G9" s="68">
        <f>SUM(G4:G8)</f>
        <v>3.6000000000000004E-2</v>
      </c>
      <c r="H9" s="91" t="s">
        <v>187</v>
      </c>
      <c r="I9" s="13"/>
      <c r="J9" s="71"/>
      <c r="K9" s="71"/>
      <c r="L9" s="71"/>
      <c r="M9" s="71"/>
    </row>
    <row r="10" spans="1:13" ht="33" customHeight="1">
      <c r="A10" s="76" t="s">
        <v>14</v>
      </c>
      <c r="B10" s="78" t="s">
        <v>126</v>
      </c>
      <c r="C10" s="60"/>
      <c r="D10" s="70"/>
      <c r="E10" s="70"/>
      <c r="F10" s="70"/>
      <c r="G10" s="70"/>
      <c r="H10" s="66"/>
      <c r="I10" s="66" t="s">
        <v>14</v>
      </c>
      <c r="J10" s="178" t="s">
        <v>212</v>
      </c>
      <c r="K10" s="178" t="s">
        <v>241</v>
      </c>
      <c r="L10" s="88"/>
      <c r="M10" s="179"/>
    </row>
    <row r="11" spans="1:13" ht="30.75" customHeight="1">
      <c r="A11" s="35">
        <v>1</v>
      </c>
      <c r="B11" s="93" t="s">
        <v>127</v>
      </c>
      <c r="C11" s="85" t="s">
        <v>80</v>
      </c>
      <c r="D11" s="85" t="s">
        <v>82</v>
      </c>
      <c r="E11" s="32">
        <f>0.2*4/100</f>
        <v>8.0000000000000002E-3</v>
      </c>
      <c r="F11" s="50">
        <f t="shared" ref="F11:F14" si="2">IF(C11="0 - netaikoma",0*$E11,IF(C11="1 -  planuota, bet neįgyvendinta",$E11/3,IF(C11="2 - dalinai įgyvendinta",2*$E11/3,$E11)))</f>
        <v>0</v>
      </c>
      <c r="G11" s="51">
        <f t="shared" ref="G11:G14" si="3">IF(D11="0 - netaikoma",0*$E11,IF(D11="1 -  planuota, bet neįgyvendinta",$E11/3,IF(D11="2 - dalinai įgyvendinta",2*$E11/3,$E11)))</f>
        <v>5.3333333333333332E-3</v>
      </c>
      <c r="J11" s="178"/>
      <c r="K11" s="178"/>
      <c r="L11" s="88"/>
      <c r="M11" s="179"/>
    </row>
    <row r="12" spans="1:13" ht="31.5" customHeight="1">
      <c r="A12" s="35">
        <v>2</v>
      </c>
      <c r="B12" s="93" t="s">
        <v>128</v>
      </c>
      <c r="C12" s="85" t="s">
        <v>80</v>
      </c>
      <c r="D12" s="85" t="s">
        <v>82</v>
      </c>
      <c r="E12" s="32">
        <f>0.2*4/100</f>
        <v>8.0000000000000002E-3</v>
      </c>
      <c r="F12" s="50">
        <f t="shared" si="2"/>
        <v>0</v>
      </c>
      <c r="G12" s="51">
        <f t="shared" si="3"/>
        <v>5.3333333333333332E-3</v>
      </c>
      <c r="J12" s="178"/>
      <c r="K12" s="178"/>
      <c r="L12" s="88"/>
      <c r="M12" s="179"/>
    </row>
    <row r="13" spans="1:13" ht="27.75" customHeight="1">
      <c r="A13" s="35">
        <v>3</v>
      </c>
      <c r="B13" s="93" t="s">
        <v>129</v>
      </c>
      <c r="C13" s="85" t="s">
        <v>83</v>
      </c>
      <c r="D13" s="85" t="s">
        <v>83</v>
      </c>
      <c r="E13" s="32">
        <f>0.3*4/100</f>
        <v>1.2E-2</v>
      </c>
      <c r="F13" s="50">
        <f t="shared" si="2"/>
        <v>1.2E-2</v>
      </c>
      <c r="G13" s="51">
        <f t="shared" si="3"/>
        <v>1.2E-2</v>
      </c>
      <c r="J13" s="178"/>
      <c r="K13" s="178"/>
      <c r="L13" s="88"/>
      <c r="M13" s="179"/>
    </row>
    <row r="14" spans="1:13" ht="27.6">
      <c r="A14" s="35">
        <v>4</v>
      </c>
      <c r="B14" s="93" t="s">
        <v>130</v>
      </c>
      <c r="C14" s="85" t="s">
        <v>83</v>
      </c>
      <c r="D14" s="85" t="s">
        <v>83</v>
      </c>
      <c r="E14" s="32">
        <f>0.3*4/100</f>
        <v>1.2E-2</v>
      </c>
      <c r="F14" s="50">
        <f t="shared" si="2"/>
        <v>1.2E-2</v>
      </c>
      <c r="G14" s="51">
        <f t="shared" si="3"/>
        <v>1.2E-2</v>
      </c>
      <c r="J14" s="178"/>
      <c r="K14" s="178"/>
      <c r="L14" s="88"/>
      <c r="M14" s="179"/>
    </row>
    <row r="15" spans="1:13">
      <c r="A15" s="35" t="s">
        <v>5</v>
      </c>
      <c r="B15" s="12"/>
      <c r="C15" s="162" t="s">
        <v>115</v>
      </c>
      <c r="D15" s="164"/>
      <c r="E15" s="47"/>
      <c r="F15" s="68">
        <f>SUM(F11:F14)</f>
        <v>2.4E-2</v>
      </c>
      <c r="G15" s="68">
        <f>SUM(G11:G14)</f>
        <v>3.4666666666666665E-2</v>
      </c>
      <c r="H15" s="91" t="s">
        <v>187</v>
      </c>
      <c r="I15" s="13"/>
      <c r="J15" s="71"/>
      <c r="K15" s="71"/>
      <c r="L15" s="71"/>
      <c r="M15" s="71"/>
    </row>
    <row r="16" spans="1:13">
      <c r="A16" s="76" t="s">
        <v>23</v>
      </c>
      <c r="B16" s="79" t="s">
        <v>131</v>
      </c>
      <c r="C16" s="60"/>
      <c r="D16" s="70"/>
      <c r="E16" s="70"/>
      <c r="F16" s="70"/>
      <c r="G16" s="70"/>
      <c r="H16" s="66"/>
      <c r="I16" s="66" t="s">
        <v>23</v>
      </c>
      <c r="J16" s="178" t="s">
        <v>206</v>
      </c>
      <c r="K16" s="179"/>
      <c r="L16" s="84"/>
      <c r="M16" s="179"/>
    </row>
    <row r="17" spans="1:13" ht="27" customHeight="1">
      <c r="A17" s="35">
        <v>1</v>
      </c>
      <c r="B17" s="93" t="s">
        <v>132</v>
      </c>
      <c r="C17" s="85" t="s">
        <v>83</v>
      </c>
      <c r="D17" s="85" t="s">
        <v>83</v>
      </c>
      <c r="E17" s="32">
        <f t="shared" ref="E17:E21" si="4">0.2*4/100</f>
        <v>8.0000000000000002E-3</v>
      </c>
      <c r="F17" s="50">
        <f t="shared" ref="F17:F21" si="5">IF(C17="0 - netaikoma",0*$E17,IF(C17="1 -  planuota, bet neįgyvendinta",$E17/3,IF(C17="2 - dalinai įgyvendinta",2*$E17/3,$E17)))</f>
        <v>8.0000000000000002E-3</v>
      </c>
      <c r="G17" s="51">
        <f t="shared" ref="G17:G21" si="6">IF(D17="0 - netaikoma",0*$E17,IF(D17="1 -  planuota, bet neįgyvendinta",$E17/3,IF(D17="2 - dalinai įgyvendinta",2*$E17/3,$E17)))</f>
        <v>8.0000000000000002E-3</v>
      </c>
      <c r="J17" s="178"/>
      <c r="K17" s="179"/>
      <c r="L17" s="84"/>
      <c r="M17" s="179"/>
    </row>
    <row r="18" spans="1:13" ht="48" customHeight="1">
      <c r="A18" s="35">
        <v>2</v>
      </c>
      <c r="B18" s="93" t="s">
        <v>133</v>
      </c>
      <c r="C18" s="85" t="s">
        <v>83</v>
      </c>
      <c r="D18" s="85" t="s">
        <v>83</v>
      </c>
      <c r="E18" s="32">
        <f t="shared" si="4"/>
        <v>8.0000000000000002E-3</v>
      </c>
      <c r="F18" s="50">
        <f t="shared" si="5"/>
        <v>8.0000000000000002E-3</v>
      </c>
      <c r="G18" s="51">
        <f t="shared" si="6"/>
        <v>8.0000000000000002E-3</v>
      </c>
      <c r="J18" s="178"/>
      <c r="K18" s="179"/>
      <c r="L18" s="84"/>
      <c r="M18" s="179"/>
    </row>
    <row r="19" spans="1:13" ht="30.75" customHeight="1">
      <c r="A19" s="35">
        <v>3</v>
      </c>
      <c r="B19" s="93" t="s">
        <v>179</v>
      </c>
      <c r="C19" s="85" t="s">
        <v>83</v>
      </c>
      <c r="D19" s="85" t="s">
        <v>83</v>
      </c>
      <c r="E19" s="32">
        <f t="shared" si="4"/>
        <v>8.0000000000000002E-3</v>
      </c>
      <c r="F19" s="50">
        <f t="shared" si="5"/>
        <v>8.0000000000000002E-3</v>
      </c>
      <c r="G19" s="51">
        <f t="shared" si="6"/>
        <v>8.0000000000000002E-3</v>
      </c>
      <c r="J19" s="178"/>
      <c r="K19" s="179"/>
      <c r="L19" s="84"/>
      <c r="M19" s="179"/>
    </row>
    <row r="20" spans="1:13" ht="39.75" customHeight="1">
      <c r="A20" s="35">
        <v>4</v>
      </c>
      <c r="B20" s="93" t="s">
        <v>180</v>
      </c>
      <c r="C20" s="85" t="s">
        <v>83</v>
      </c>
      <c r="D20" s="85" t="s">
        <v>83</v>
      </c>
      <c r="E20" s="32">
        <f t="shared" si="4"/>
        <v>8.0000000000000002E-3</v>
      </c>
      <c r="F20" s="50">
        <f t="shared" si="5"/>
        <v>8.0000000000000002E-3</v>
      </c>
      <c r="G20" s="51">
        <f t="shared" si="6"/>
        <v>8.0000000000000002E-3</v>
      </c>
      <c r="J20" s="178"/>
      <c r="K20" s="179"/>
      <c r="L20" s="84"/>
      <c r="M20" s="179"/>
    </row>
    <row r="21" spans="1:13">
      <c r="A21" s="35">
        <v>5</v>
      </c>
      <c r="B21" s="94" t="s">
        <v>181</v>
      </c>
      <c r="C21" s="85" t="s">
        <v>83</v>
      </c>
      <c r="D21" s="85" t="s">
        <v>83</v>
      </c>
      <c r="E21" s="32">
        <f t="shared" si="4"/>
        <v>8.0000000000000002E-3</v>
      </c>
      <c r="F21" s="50">
        <f t="shared" si="5"/>
        <v>8.0000000000000002E-3</v>
      </c>
      <c r="G21" s="51">
        <f t="shared" si="6"/>
        <v>8.0000000000000002E-3</v>
      </c>
      <c r="J21" s="178"/>
      <c r="K21" s="179"/>
      <c r="L21" s="84"/>
      <c r="M21" s="179"/>
    </row>
    <row r="22" spans="1:13">
      <c r="A22" s="35" t="s">
        <v>5</v>
      </c>
      <c r="B22" s="12"/>
      <c r="C22" s="162" t="s">
        <v>116</v>
      </c>
      <c r="D22" s="164"/>
      <c r="E22" s="47"/>
      <c r="F22" s="68">
        <f>SUM(F17:F21)</f>
        <v>0.04</v>
      </c>
      <c r="G22" s="68">
        <f>SUM(G17:G21)</f>
        <v>0.04</v>
      </c>
      <c r="H22" s="91" t="s">
        <v>187</v>
      </c>
      <c r="I22" s="13"/>
      <c r="J22" s="71"/>
      <c r="K22" s="71"/>
      <c r="L22" s="71"/>
      <c r="M22" s="71"/>
    </row>
    <row r="23" spans="1:13">
      <c r="A23" s="76" t="s">
        <v>15</v>
      </c>
      <c r="B23" s="79" t="s">
        <v>134</v>
      </c>
      <c r="C23" s="60"/>
      <c r="D23" s="70"/>
      <c r="E23" s="70"/>
      <c r="F23" s="70"/>
      <c r="G23" s="70"/>
      <c r="H23" s="66"/>
      <c r="I23" s="66" t="s">
        <v>15</v>
      </c>
      <c r="J23" s="178" t="s">
        <v>207</v>
      </c>
      <c r="K23" s="178"/>
      <c r="L23" s="88"/>
      <c r="M23" s="178" t="s">
        <v>242</v>
      </c>
    </row>
    <row r="24" spans="1:13" ht="66.75" customHeight="1">
      <c r="A24" s="35">
        <v>1</v>
      </c>
      <c r="B24" s="93" t="s">
        <v>135</v>
      </c>
      <c r="C24" s="85" t="s">
        <v>80</v>
      </c>
      <c r="D24" s="85" t="s">
        <v>82</v>
      </c>
      <c r="E24" s="32">
        <f>0.5*0.04</f>
        <v>0.02</v>
      </c>
      <c r="F24" s="50">
        <f t="shared" ref="F24:F25" si="7">IF(C24="0 - netaikoma",0*$E24,IF(C24="1 -  planuota, bet neįgyvendinta",$E24/3,IF(C24="2 - dalinai įgyvendinta",2*$E24/3,$E24)))</f>
        <v>0</v>
      </c>
      <c r="G24" s="51">
        <f t="shared" ref="G24:G25" si="8">IF(D24="0 - netaikoma",0*$E24,IF(D24="1 -  planuota, bet neįgyvendinta",$E24/3,IF(D24="2 - dalinai įgyvendinta",2*$E24/3,$E24)))</f>
        <v>1.3333333333333334E-2</v>
      </c>
      <c r="J24" s="178"/>
      <c r="K24" s="178"/>
      <c r="L24" s="88"/>
      <c r="M24" s="178"/>
    </row>
    <row r="25" spans="1:13" ht="39" customHeight="1">
      <c r="A25" s="35">
        <v>2</v>
      </c>
      <c r="B25" s="93" t="s">
        <v>136</v>
      </c>
      <c r="C25" s="85" t="s">
        <v>80</v>
      </c>
      <c r="D25" s="85" t="s">
        <v>81</v>
      </c>
      <c r="E25" s="32">
        <f>0.5*0.04</f>
        <v>0.02</v>
      </c>
      <c r="F25" s="50">
        <f t="shared" si="7"/>
        <v>0</v>
      </c>
      <c r="G25" s="51">
        <f t="shared" si="8"/>
        <v>6.6666666666666671E-3</v>
      </c>
      <c r="J25" s="178"/>
      <c r="K25" s="178"/>
      <c r="L25" s="88"/>
      <c r="M25" s="178"/>
    </row>
    <row r="26" spans="1:13">
      <c r="A26" s="35" t="s">
        <v>5</v>
      </c>
      <c r="B26" s="12"/>
      <c r="C26" s="162" t="s">
        <v>117</v>
      </c>
      <c r="D26" s="164"/>
      <c r="E26" s="47"/>
      <c r="F26" s="68">
        <f>SUM(F24:F25)</f>
        <v>0</v>
      </c>
      <c r="G26" s="68">
        <f>SUM(G24:G25)</f>
        <v>0.02</v>
      </c>
      <c r="H26" s="91" t="s">
        <v>187</v>
      </c>
      <c r="I26" s="13"/>
      <c r="J26" s="89"/>
      <c r="K26" s="89"/>
      <c r="L26" s="89"/>
      <c r="M26" s="89"/>
    </row>
    <row r="27" spans="1:13" ht="33.75" customHeight="1">
      <c r="A27" s="76" t="s">
        <v>16</v>
      </c>
      <c r="B27" s="78" t="s">
        <v>137</v>
      </c>
      <c r="C27" s="60"/>
      <c r="D27" s="70"/>
      <c r="E27" s="70"/>
      <c r="F27" s="70"/>
      <c r="G27" s="70"/>
      <c r="H27" s="66"/>
      <c r="I27" s="66" t="s">
        <v>16</v>
      </c>
      <c r="J27" s="178" t="s">
        <v>208</v>
      </c>
      <c r="K27" s="178"/>
      <c r="L27" s="89"/>
      <c r="M27" s="178"/>
    </row>
    <row r="28" spans="1:13" ht="34.5" customHeight="1">
      <c r="A28" s="35">
        <v>1</v>
      </c>
      <c r="B28" s="93" t="s">
        <v>138</v>
      </c>
      <c r="C28" s="85" t="s">
        <v>83</v>
      </c>
      <c r="D28" s="85" t="s">
        <v>83</v>
      </c>
      <c r="E28" s="32">
        <f>0.3*0.02</f>
        <v>6.0000000000000001E-3</v>
      </c>
      <c r="F28" s="50">
        <f t="shared" ref="F28:F30" si="9">IF(C28="0 - netaikoma",0*$E28,IF(C28="1 -  planuota, bet neįgyvendinta",$E28/3,IF(C28="2 - dalinai įgyvendinta",2*$E28/3,$E28)))</f>
        <v>6.0000000000000001E-3</v>
      </c>
      <c r="G28" s="51">
        <f t="shared" ref="G28:G30" si="10">IF(D28="0 - netaikoma",0*$E28,IF(D28="1 -  planuota, bet neįgyvendinta",$E28/3,IF(D28="2 - dalinai įgyvendinta",2*$E28/3,$E28)))</f>
        <v>6.0000000000000001E-3</v>
      </c>
      <c r="J28" s="178"/>
      <c r="K28" s="178"/>
      <c r="L28" s="89"/>
      <c r="M28" s="178"/>
    </row>
    <row r="29" spans="1:13" ht="54" customHeight="1">
      <c r="A29" s="35">
        <v>2</v>
      </c>
      <c r="B29" s="93" t="s">
        <v>139</v>
      </c>
      <c r="C29" s="85" t="s">
        <v>82</v>
      </c>
      <c r="D29" s="85" t="s">
        <v>83</v>
      </c>
      <c r="E29" s="32">
        <f>0.3*0.02</f>
        <v>6.0000000000000001E-3</v>
      </c>
      <c r="F29" s="50">
        <f t="shared" si="9"/>
        <v>4.0000000000000001E-3</v>
      </c>
      <c r="G29" s="51">
        <f t="shared" si="10"/>
        <v>6.0000000000000001E-3</v>
      </c>
      <c r="J29" s="178"/>
      <c r="K29" s="178"/>
      <c r="L29" s="89"/>
      <c r="M29" s="178"/>
    </row>
    <row r="30" spans="1:13" ht="33" customHeight="1">
      <c r="A30" s="35">
        <v>3</v>
      </c>
      <c r="B30" s="93" t="s">
        <v>140</v>
      </c>
      <c r="C30" s="85" t="s">
        <v>82</v>
      </c>
      <c r="D30" s="85" t="s">
        <v>83</v>
      </c>
      <c r="E30" s="32">
        <f>0.4*0.02</f>
        <v>8.0000000000000002E-3</v>
      </c>
      <c r="F30" s="50">
        <f t="shared" si="9"/>
        <v>5.3333333333333332E-3</v>
      </c>
      <c r="G30" s="51">
        <f t="shared" si="10"/>
        <v>8.0000000000000002E-3</v>
      </c>
      <c r="J30" s="178"/>
      <c r="K30" s="178"/>
      <c r="L30" s="89"/>
      <c r="M30" s="178"/>
    </row>
    <row r="31" spans="1:13">
      <c r="A31" s="35" t="s">
        <v>5</v>
      </c>
      <c r="B31" s="12"/>
      <c r="C31" s="162" t="s">
        <v>118</v>
      </c>
      <c r="D31" s="164"/>
      <c r="E31" s="47"/>
      <c r="F31" s="68">
        <f>SUM(F28:F30)</f>
        <v>1.5333333333333334E-2</v>
      </c>
      <c r="G31" s="68">
        <f>SUM(G28:G30)</f>
        <v>0.02</v>
      </c>
      <c r="H31" s="91" t="s">
        <v>188</v>
      </c>
      <c r="I31" s="13"/>
      <c r="J31" s="89"/>
      <c r="K31" s="89"/>
      <c r="L31" s="89"/>
      <c r="M31" s="89"/>
    </row>
    <row r="32" spans="1:13" ht="16.5" customHeight="1">
      <c r="A32" s="76" t="s">
        <v>20</v>
      </c>
      <c r="B32" s="78" t="s">
        <v>141</v>
      </c>
      <c r="C32" s="60"/>
      <c r="D32" s="70"/>
      <c r="E32" s="70"/>
      <c r="F32" s="70"/>
      <c r="G32" s="45"/>
      <c r="H32" s="66"/>
      <c r="I32" s="66" t="s">
        <v>20</v>
      </c>
      <c r="J32" s="178" t="s">
        <v>209</v>
      </c>
      <c r="K32" s="178"/>
      <c r="L32" s="88"/>
      <c r="M32" s="178" t="s">
        <v>237</v>
      </c>
    </row>
    <row r="33" spans="1:13" ht="43.5" customHeight="1">
      <c r="A33" s="35">
        <v>1</v>
      </c>
      <c r="B33" s="93" t="s">
        <v>142</v>
      </c>
      <c r="C33" s="85" t="s">
        <v>80</v>
      </c>
      <c r="D33" s="85" t="s">
        <v>82</v>
      </c>
      <c r="E33" s="32">
        <f>0.5*0.02</f>
        <v>0.01</v>
      </c>
      <c r="F33" s="50">
        <f t="shared" ref="F33:F34" si="11">IF(C33="0 - netaikoma",0*$E33,IF(C33="1 -  planuota, bet neįgyvendinta",$E33/3,IF(C33="2 - dalinai įgyvendinta",2*$E33/3,$E33)))</f>
        <v>0</v>
      </c>
      <c r="G33" s="51">
        <f t="shared" ref="G33:G34" si="12">IF(D33="0 - netaikoma",0*$E33,IF(D33="1 -  planuota, bet neįgyvendinta",$E33/3,IF(D33="2 - dalinai įgyvendinta",2*$E33/3,$E33)))</f>
        <v>6.6666666666666671E-3</v>
      </c>
      <c r="J33" s="178"/>
      <c r="K33" s="178"/>
      <c r="L33" s="88"/>
      <c r="M33" s="178"/>
    </row>
    <row r="34" spans="1:13" ht="33" customHeight="1">
      <c r="A34" s="35">
        <v>2</v>
      </c>
      <c r="B34" s="93" t="s">
        <v>143</v>
      </c>
      <c r="C34" s="85" t="s">
        <v>80</v>
      </c>
      <c r="D34" s="85" t="s">
        <v>82</v>
      </c>
      <c r="E34" s="32">
        <f>0.5*0.02</f>
        <v>0.01</v>
      </c>
      <c r="F34" s="50">
        <f t="shared" si="11"/>
        <v>0</v>
      </c>
      <c r="G34" s="51">
        <f t="shared" si="12"/>
        <v>6.6666666666666671E-3</v>
      </c>
      <c r="J34" s="178"/>
      <c r="K34" s="178"/>
      <c r="L34" s="88"/>
      <c r="M34" s="178"/>
    </row>
    <row r="35" spans="1:13" ht="15" thickBot="1">
      <c r="A35" s="35" t="s">
        <v>5</v>
      </c>
      <c r="B35" s="12"/>
      <c r="C35" s="162" t="s">
        <v>119</v>
      </c>
      <c r="D35" s="164"/>
      <c r="E35" s="47"/>
      <c r="F35" s="68">
        <f>SUM(F33:F34)</f>
        <v>0</v>
      </c>
      <c r="G35" s="68">
        <f>SUM(G32:G34)</f>
        <v>1.3333333333333334E-2</v>
      </c>
      <c r="H35" s="91" t="s">
        <v>188</v>
      </c>
      <c r="I35" s="13"/>
    </row>
    <row r="36" spans="1:13" ht="15" thickBot="1">
      <c r="C36" s="168" t="s">
        <v>120</v>
      </c>
      <c r="D36" s="168"/>
      <c r="F36" s="42">
        <f>SUM(F9,F15,F22,F26,F31,F35)</f>
        <v>0.10466666666666667</v>
      </c>
      <c r="G36" s="42">
        <f>SUM(G9,G15,G22,G26,G31,G35)</f>
        <v>0.16399999999999998</v>
      </c>
    </row>
    <row r="37" spans="1:13">
      <c r="C37" s="169" t="s">
        <v>121</v>
      </c>
      <c r="D37" s="169"/>
      <c r="E37" s="14"/>
      <c r="F37" s="45">
        <v>20</v>
      </c>
      <c r="G37" s="40">
        <v>20</v>
      </c>
    </row>
    <row r="39" spans="1:13" customFormat="1" ht="32.25" customHeight="1">
      <c r="A39" s="160" t="s">
        <v>134</v>
      </c>
      <c r="B39" s="160"/>
      <c r="C39" s="161" t="s">
        <v>31</v>
      </c>
      <c r="D39" s="161"/>
      <c r="E39" s="161"/>
      <c r="F39" s="161"/>
      <c r="G39" s="161"/>
      <c r="H39" s="161"/>
      <c r="I39" s="161"/>
      <c r="J39" s="44"/>
      <c r="K39" s="44"/>
      <c r="M39" s="44"/>
    </row>
  </sheetData>
  <sheetProtection password="CE28" sheet="1" objects="1" scenarios="1" formatRows="0"/>
  <mergeCells count="28">
    <mergeCell ref="K32:K34"/>
    <mergeCell ref="M32:M34"/>
    <mergeCell ref="C9:D9"/>
    <mergeCell ref="C15:D15"/>
    <mergeCell ref="C22:D22"/>
    <mergeCell ref="C26:D26"/>
    <mergeCell ref="C31:D31"/>
    <mergeCell ref="J23:J25"/>
    <mergeCell ref="K23:K25"/>
    <mergeCell ref="J27:J30"/>
    <mergeCell ref="K27:K30"/>
    <mergeCell ref="J32:J34"/>
    <mergeCell ref="M3:M8"/>
    <mergeCell ref="M10:M14"/>
    <mergeCell ref="M16:M21"/>
    <mergeCell ref="M23:M25"/>
    <mergeCell ref="M27:M30"/>
    <mergeCell ref="J3:J8"/>
    <mergeCell ref="K3:K8"/>
    <mergeCell ref="J10:J14"/>
    <mergeCell ref="K10:K14"/>
    <mergeCell ref="J16:J21"/>
    <mergeCell ref="K16:K21"/>
    <mergeCell ref="A39:B39"/>
    <mergeCell ref="C39:I39"/>
    <mergeCell ref="C35:D35"/>
    <mergeCell ref="C36:D36"/>
    <mergeCell ref="C37:D37"/>
  </mergeCells>
  <dataValidations count="1">
    <dataValidation type="list" allowBlank="1" showInputMessage="1" showErrorMessage="1" sqref="C17:D21 C28:D30 C24:D25 C4:D8 C11:D14 C33:D34">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&amp;LAutorinės teisės&amp;CŠis produktas yra priskirtas kūrybinių bendrijų licencijai    
CC BY-NC-ND 3.0&amp;R&amp;G</oddFooter>
  </headerFooter>
  <rowBreaks count="2" manualBreakCount="2">
    <brk id="15" max="16383" man="1"/>
    <brk id="26" max="16383" man="1"/>
  </rowBreaks>
  <colBreaks count="1" manualBreakCount="1">
    <brk id="8" max="1048575" man="1"/>
  </colBreaks>
  <drawing r:id="rId2"/>
  <legacyDrawing r:id="rId3"/>
  <legacyDrawingHF r:id="rId4"/>
</worksheet>
</file>

<file path=xl/worksheets/sheet5.xml><?xml version="1.0" encoding="utf-8"?>
<worksheet xmlns="http://schemas.openxmlformats.org/spreadsheetml/2006/main" xmlns:r="http://schemas.openxmlformats.org/officeDocument/2006/relationships">
  <dimension ref="A1:M27"/>
  <sheetViews>
    <sheetView zoomScaleNormal="100" workbookViewId="0">
      <selection activeCell="M1" sqref="M1:M1048576"/>
    </sheetView>
  </sheetViews>
  <sheetFormatPr defaultColWidth="34.5546875" defaultRowHeight="14.4"/>
  <cols>
    <col min="1" max="1" width="4.44140625" style="9" customWidth="1"/>
    <col min="2" max="2" width="36.5546875" style="8" customWidth="1"/>
    <col min="3" max="3" width="17.6640625" style="9" customWidth="1"/>
    <col min="4" max="4" width="19.88671875" style="10" hidden="1" customWidth="1"/>
    <col min="5" max="5" width="7" style="10" hidden="1" customWidth="1"/>
    <col min="6" max="6" width="9.5546875" style="108" bestFit="1" customWidth="1"/>
    <col min="7" max="7" width="10" style="10" hidden="1" customWidth="1"/>
    <col min="8" max="8" width="8.5546875" style="9" customWidth="1"/>
    <col min="9" max="9" width="4" style="9" customWidth="1"/>
    <col min="10" max="10" width="33.5546875" style="9" customWidth="1"/>
    <col min="11" max="11" width="25.33203125" style="9" customWidth="1"/>
    <col min="12" max="12" width="10.5546875" style="9" hidden="1" customWidth="1"/>
    <col min="13" max="13" width="29.6640625" style="9" hidden="1" customWidth="1"/>
    <col min="14" max="14" width="3" style="9" bestFit="1" customWidth="1"/>
    <col min="15" max="16384" width="34.5546875" style="9"/>
  </cols>
  <sheetData>
    <row r="1" spans="1:13" s="17" customFormat="1">
      <c r="A1" s="92" t="s">
        <v>144</v>
      </c>
      <c r="B1" s="16"/>
      <c r="D1" s="18"/>
      <c r="E1" s="18"/>
      <c r="F1" s="102"/>
      <c r="G1" s="18"/>
    </row>
    <row r="2" spans="1:13" ht="64.5" customHeight="1">
      <c r="A2" s="57" t="s">
        <v>21</v>
      </c>
      <c r="B2" s="58"/>
      <c r="C2" s="100" t="s">
        <v>217</v>
      </c>
      <c r="D2" s="59" t="s">
        <v>218</v>
      </c>
      <c r="E2" s="111" t="s">
        <v>6</v>
      </c>
      <c r="F2" s="100" t="s">
        <v>219</v>
      </c>
      <c r="G2" s="59" t="s">
        <v>220</v>
      </c>
      <c r="H2" s="60"/>
      <c r="I2" s="60"/>
      <c r="J2" s="101" t="s">
        <v>221</v>
      </c>
      <c r="K2" s="117" t="s">
        <v>222</v>
      </c>
      <c r="L2" s="59" t="s">
        <v>191</v>
      </c>
      <c r="M2" s="59" t="s">
        <v>191</v>
      </c>
    </row>
    <row r="3" spans="1:13" ht="20.25" customHeight="1">
      <c r="A3" s="56" t="s">
        <v>17</v>
      </c>
      <c r="B3" s="69" t="s">
        <v>145</v>
      </c>
      <c r="C3" s="60"/>
      <c r="D3" s="70"/>
      <c r="E3" s="70"/>
      <c r="F3" s="103"/>
      <c r="G3" s="45"/>
      <c r="I3" s="9" t="s">
        <v>17</v>
      </c>
      <c r="J3" s="177" t="s">
        <v>243</v>
      </c>
      <c r="K3" s="180" t="s">
        <v>244</v>
      </c>
      <c r="L3" s="90"/>
      <c r="M3" s="177" t="s">
        <v>237</v>
      </c>
    </row>
    <row r="4" spans="1:13" ht="40.5" customHeight="1">
      <c r="A4" s="35">
        <v>1</v>
      </c>
      <c r="B4" s="93" t="s">
        <v>146</v>
      </c>
      <c r="C4" s="85" t="s">
        <v>80</v>
      </c>
      <c r="D4" s="85" t="s">
        <v>82</v>
      </c>
      <c r="E4" s="32">
        <f>0.2*0.055</f>
        <v>1.1000000000000001E-2</v>
      </c>
      <c r="F4" s="109">
        <f>IF(C4="0 - netaikoma",0*$E4,IF(C4="1 -  planuota, bet neįgyvendinta",$E4/3,IF(C4="2 - dalinai įgyvendinta",2*$E4/3,$E4)))</f>
        <v>0</v>
      </c>
      <c r="G4" s="110">
        <f>IF(D4="0 - netaikoma",0*$E4,IF(D4="1 -  planuota, bet neįgyvendinta",$E4/3,IF(D4="2 - dalinai įgyvendinta",2*$E4/3,$E4)))</f>
        <v>7.3333333333333341E-3</v>
      </c>
      <c r="J4" s="174"/>
      <c r="K4" s="180"/>
      <c r="L4" s="86" t="s">
        <v>80</v>
      </c>
      <c r="M4" s="174"/>
    </row>
    <row r="5" spans="1:13" ht="28.5" customHeight="1">
      <c r="A5" s="35">
        <v>2</v>
      </c>
      <c r="B5" s="93" t="s">
        <v>147</v>
      </c>
      <c r="C5" s="85" t="s">
        <v>80</v>
      </c>
      <c r="D5" s="85" t="s">
        <v>83</v>
      </c>
      <c r="E5" s="32">
        <f t="shared" ref="E5:E8" si="0">0.2*0.055</f>
        <v>1.1000000000000001E-2</v>
      </c>
      <c r="F5" s="109">
        <f t="shared" ref="F5:F8" si="1">IF(C5="0 - netaikoma",0*$E5,IF(C5="1 -  planuota, bet neįgyvendinta",$E5/3,IF(C5="2 - dalinai įgyvendinta",2*$E5/3,$E5)))</f>
        <v>0</v>
      </c>
      <c r="G5" s="110">
        <f t="shared" ref="G5:G8" si="2">IF(D5="0 - netaikoma",0*$E5,IF(D5="1 -  planuota, bet neįgyvendinta",$E5/3,IF(D5="2 - dalinai įgyvendinta",2*$E5/3,$E5)))</f>
        <v>1.1000000000000001E-2</v>
      </c>
      <c r="J5" s="174"/>
      <c r="K5" s="180"/>
      <c r="L5" s="86" t="s">
        <v>81</v>
      </c>
      <c r="M5" s="174"/>
    </row>
    <row r="6" spans="1:13" ht="38.25" customHeight="1">
      <c r="A6" s="35">
        <v>3</v>
      </c>
      <c r="B6" s="93" t="s">
        <v>148</v>
      </c>
      <c r="C6" s="85" t="s">
        <v>82</v>
      </c>
      <c r="D6" s="85" t="s">
        <v>83</v>
      </c>
      <c r="E6" s="32">
        <f t="shared" si="0"/>
        <v>1.1000000000000001E-2</v>
      </c>
      <c r="F6" s="109">
        <f t="shared" si="1"/>
        <v>7.3333333333333341E-3</v>
      </c>
      <c r="G6" s="110">
        <f t="shared" si="2"/>
        <v>1.1000000000000001E-2</v>
      </c>
      <c r="J6" s="174"/>
      <c r="K6" s="180"/>
      <c r="L6" s="86" t="s">
        <v>82</v>
      </c>
      <c r="M6" s="174"/>
    </row>
    <row r="7" spans="1:13" ht="26.25" customHeight="1">
      <c r="A7" s="35">
        <v>4</v>
      </c>
      <c r="B7" s="93" t="s">
        <v>149</v>
      </c>
      <c r="C7" s="85" t="s">
        <v>80</v>
      </c>
      <c r="D7" s="85" t="s">
        <v>82</v>
      </c>
      <c r="E7" s="32">
        <f t="shared" si="0"/>
        <v>1.1000000000000001E-2</v>
      </c>
      <c r="F7" s="109">
        <f t="shared" si="1"/>
        <v>0</v>
      </c>
      <c r="G7" s="110">
        <f t="shared" si="2"/>
        <v>7.3333333333333341E-3</v>
      </c>
      <c r="J7" s="174"/>
      <c r="K7" s="180"/>
      <c r="L7" s="87" t="s">
        <v>83</v>
      </c>
      <c r="M7" s="174"/>
    </row>
    <row r="8" spans="1:13" ht="27.6">
      <c r="A8" s="35">
        <v>5</v>
      </c>
      <c r="B8" s="94" t="s">
        <v>150</v>
      </c>
      <c r="C8" s="85" t="s">
        <v>82</v>
      </c>
      <c r="D8" s="85" t="s">
        <v>83</v>
      </c>
      <c r="E8" s="32">
        <f t="shared" si="0"/>
        <v>1.1000000000000001E-2</v>
      </c>
      <c r="F8" s="109">
        <f t="shared" si="1"/>
        <v>7.3333333333333341E-3</v>
      </c>
      <c r="G8" s="110">
        <f t="shared" si="2"/>
        <v>1.1000000000000001E-2</v>
      </c>
      <c r="J8" s="174"/>
      <c r="K8" s="181"/>
      <c r="L8" s="90"/>
      <c r="M8" s="174"/>
    </row>
    <row r="9" spans="1:13" ht="17.25" customHeight="1">
      <c r="A9" s="35" t="s">
        <v>5</v>
      </c>
      <c r="B9" s="12"/>
      <c r="C9" s="162" t="s">
        <v>151</v>
      </c>
      <c r="D9" s="163"/>
      <c r="E9" s="164"/>
      <c r="F9" s="105">
        <f>SUM(F4:F8)</f>
        <v>1.4666666666666668E-2</v>
      </c>
      <c r="G9" s="68">
        <f>SUM(G4:G8)</f>
        <v>4.766666666666667E-2</v>
      </c>
      <c r="H9" s="61" t="s">
        <v>189</v>
      </c>
      <c r="I9" s="63"/>
      <c r="J9" s="71"/>
      <c r="K9" s="71"/>
      <c r="L9" s="71"/>
      <c r="M9" s="71"/>
    </row>
    <row r="10" spans="1:13">
      <c r="A10" s="34" t="s">
        <v>18</v>
      </c>
      <c r="B10" s="75" t="s">
        <v>157</v>
      </c>
      <c r="C10" s="60"/>
      <c r="D10" s="70"/>
      <c r="E10" s="70"/>
      <c r="F10" s="103"/>
      <c r="G10" s="45"/>
      <c r="I10" s="9" t="s">
        <v>18</v>
      </c>
      <c r="J10" s="178" t="s">
        <v>245</v>
      </c>
      <c r="K10" s="178" t="s">
        <v>246</v>
      </c>
      <c r="L10" s="88"/>
      <c r="M10" s="178" t="s">
        <v>237</v>
      </c>
    </row>
    <row r="11" spans="1:13" ht="39.75" customHeight="1">
      <c r="A11" s="35">
        <v>1</v>
      </c>
      <c r="B11" s="93" t="s">
        <v>158</v>
      </c>
      <c r="C11" s="85" t="s">
        <v>80</v>
      </c>
      <c r="D11" s="85" t="s">
        <v>82</v>
      </c>
      <c r="E11" s="11">
        <f>0.25*0.055</f>
        <v>1.375E-2</v>
      </c>
      <c r="F11" s="104">
        <f t="shared" ref="F11:F13" si="3">IF(C11="0 - netaikoma",0*$E11,IF(C11="1 -  planuota, bet neįgyvendinta",$E11/3,IF(C11="2 - dalinai įgyvendinta",2*$E11/3,$E11)))</f>
        <v>0</v>
      </c>
      <c r="G11" s="51">
        <f t="shared" ref="G11:G13" si="4">IF(D11="0 - netaikoma",0*$E11,IF(D11="1 -  planuota, bet neįgyvendinta",$E11/3,IF(D11="2 - dalinai įgyvendinta",2*$E11/3,$E11)))</f>
        <v>9.1666666666666667E-3</v>
      </c>
      <c r="J11" s="178"/>
      <c r="K11" s="178"/>
      <c r="L11" s="88"/>
      <c r="M11" s="178"/>
    </row>
    <row r="12" spans="1:13" ht="45" customHeight="1">
      <c r="A12" s="35">
        <v>2</v>
      </c>
      <c r="B12" s="93" t="s">
        <v>199</v>
      </c>
      <c r="C12" s="85" t="s">
        <v>80</v>
      </c>
      <c r="D12" s="85" t="s">
        <v>82</v>
      </c>
      <c r="E12" s="11">
        <f>0.25*0.055</f>
        <v>1.375E-2</v>
      </c>
      <c r="F12" s="104">
        <f t="shared" si="3"/>
        <v>0</v>
      </c>
      <c r="G12" s="51">
        <f t="shared" si="4"/>
        <v>9.1666666666666667E-3</v>
      </c>
      <c r="J12" s="178"/>
      <c r="K12" s="178"/>
      <c r="L12" s="88"/>
      <c r="M12" s="178"/>
    </row>
    <row r="13" spans="1:13" ht="38.25" customHeight="1">
      <c r="A13" s="35">
        <v>3</v>
      </c>
      <c r="B13" s="93" t="s">
        <v>159</v>
      </c>
      <c r="C13" s="85" t="s">
        <v>80</v>
      </c>
      <c r="D13" s="85" t="s">
        <v>82</v>
      </c>
      <c r="E13" s="11">
        <f>0.5*0.055</f>
        <v>2.75E-2</v>
      </c>
      <c r="F13" s="104">
        <f t="shared" si="3"/>
        <v>0</v>
      </c>
      <c r="G13" s="51">
        <f t="shared" si="4"/>
        <v>1.8333333333333333E-2</v>
      </c>
      <c r="J13" s="178"/>
      <c r="K13" s="178"/>
      <c r="L13" s="88"/>
      <c r="M13" s="178"/>
    </row>
    <row r="14" spans="1:13">
      <c r="A14" s="35" t="s">
        <v>5</v>
      </c>
      <c r="B14" s="12"/>
      <c r="C14" s="162" t="s">
        <v>152</v>
      </c>
      <c r="D14" s="163"/>
      <c r="E14" s="164"/>
      <c r="F14" s="105">
        <f>SUM(F11:F13)</f>
        <v>0</v>
      </c>
      <c r="G14" s="68">
        <f>SUM(G11:G13)</f>
        <v>3.6666666666666667E-2</v>
      </c>
      <c r="H14" s="61" t="s">
        <v>189</v>
      </c>
      <c r="I14" s="63"/>
      <c r="J14" s="71"/>
      <c r="K14" s="71"/>
      <c r="L14" s="71"/>
      <c r="M14" s="71"/>
    </row>
    <row r="15" spans="1:13">
      <c r="A15" s="34" t="s">
        <v>24</v>
      </c>
      <c r="B15" s="81" t="s">
        <v>160</v>
      </c>
      <c r="C15" s="60"/>
      <c r="D15" s="70"/>
      <c r="E15" s="70"/>
      <c r="F15" s="103"/>
      <c r="G15" s="45"/>
      <c r="I15" s="9" t="s">
        <v>24</v>
      </c>
      <c r="J15" s="178" t="s">
        <v>247</v>
      </c>
      <c r="K15" s="178" t="s">
        <v>29</v>
      </c>
      <c r="L15" s="88"/>
      <c r="M15" s="178" t="s">
        <v>29</v>
      </c>
    </row>
    <row r="16" spans="1:13" ht="46.5" customHeight="1">
      <c r="A16" s="35">
        <v>1</v>
      </c>
      <c r="B16" s="93" t="s">
        <v>182</v>
      </c>
      <c r="C16" s="85" t="s">
        <v>83</v>
      </c>
      <c r="D16" s="85" t="s">
        <v>83</v>
      </c>
      <c r="E16" s="11">
        <f>0.25*0.055</f>
        <v>1.375E-2</v>
      </c>
      <c r="F16" s="104">
        <f t="shared" ref="F16:F19" si="5">IF(C16="0 - netaikoma",0*$E16,IF(C16="1 -  planuota, bet neįgyvendinta",$E16/3,IF(C16="2 - dalinai įgyvendinta",2*$E16/3,$E16)))</f>
        <v>1.375E-2</v>
      </c>
      <c r="G16" s="51">
        <f t="shared" ref="G16:G19" si="6">IF(D16="0 - netaikoma",0*$E16,IF(D16="1 -  planuota, bet neįgyvendinta",$E16/3,IF(D16="2 - dalinai įgyvendinta",2*$E16/3,$E16)))</f>
        <v>1.375E-2</v>
      </c>
      <c r="J16" s="178"/>
      <c r="K16" s="178"/>
      <c r="L16" s="88"/>
      <c r="M16" s="178"/>
    </row>
    <row r="17" spans="1:13" ht="42" customHeight="1">
      <c r="A17" s="35">
        <v>2</v>
      </c>
      <c r="B17" s="93" t="s">
        <v>161</v>
      </c>
      <c r="C17" s="85" t="s">
        <v>83</v>
      </c>
      <c r="D17" s="85" t="s">
        <v>83</v>
      </c>
      <c r="E17" s="11">
        <f t="shared" ref="E17:E19" si="7">0.25*0.055</f>
        <v>1.375E-2</v>
      </c>
      <c r="F17" s="104">
        <f t="shared" si="5"/>
        <v>1.375E-2</v>
      </c>
      <c r="G17" s="51">
        <f t="shared" si="6"/>
        <v>1.375E-2</v>
      </c>
      <c r="J17" s="178"/>
      <c r="K17" s="178"/>
      <c r="L17" s="88"/>
      <c r="M17" s="178"/>
    </row>
    <row r="18" spans="1:13" ht="36.75" customHeight="1">
      <c r="A18" s="35">
        <v>3</v>
      </c>
      <c r="B18" s="93" t="s">
        <v>162</v>
      </c>
      <c r="C18" s="85" t="s">
        <v>80</v>
      </c>
      <c r="D18" s="85" t="s">
        <v>83</v>
      </c>
      <c r="E18" s="11">
        <f t="shared" si="7"/>
        <v>1.375E-2</v>
      </c>
      <c r="F18" s="104">
        <f t="shared" si="5"/>
        <v>0</v>
      </c>
      <c r="G18" s="51">
        <f t="shared" si="6"/>
        <v>1.375E-2</v>
      </c>
      <c r="J18" s="178"/>
      <c r="K18" s="178"/>
      <c r="L18" s="88"/>
      <c r="M18" s="178"/>
    </row>
    <row r="19" spans="1:13" ht="48" customHeight="1">
      <c r="A19" s="35">
        <v>4</v>
      </c>
      <c r="B19" s="94" t="s">
        <v>183</v>
      </c>
      <c r="C19" s="85" t="s">
        <v>83</v>
      </c>
      <c r="D19" s="85" t="s">
        <v>83</v>
      </c>
      <c r="E19" s="11">
        <f t="shared" si="7"/>
        <v>1.375E-2</v>
      </c>
      <c r="F19" s="104">
        <f t="shared" si="5"/>
        <v>1.375E-2</v>
      </c>
      <c r="G19" s="51">
        <f t="shared" si="6"/>
        <v>1.375E-2</v>
      </c>
      <c r="J19" s="178"/>
      <c r="K19" s="178"/>
      <c r="L19" s="88"/>
      <c r="M19" s="178"/>
    </row>
    <row r="20" spans="1:13">
      <c r="A20" s="35" t="s">
        <v>5</v>
      </c>
      <c r="B20" s="12"/>
      <c r="C20" s="162" t="s">
        <v>153</v>
      </c>
      <c r="D20" s="163"/>
      <c r="E20" s="164"/>
      <c r="F20" s="105">
        <f>SUM(F16:F19)</f>
        <v>4.1250000000000002E-2</v>
      </c>
      <c r="G20" s="68">
        <f>SUM(G16:G19)</f>
        <v>5.5E-2</v>
      </c>
      <c r="H20" s="61" t="s">
        <v>189</v>
      </c>
      <c r="I20" s="63"/>
      <c r="J20" s="71"/>
      <c r="K20" s="71"/>
      <c r="L20" s="71"/>
      <c r="M20" s="71"/>
    </row>
    <row r="21" spans="1:13">
      <c r="A21" s="34" t="s">
        <v>22</v>
      </c>
      <c r="B21" s="75" t="s">
        <v>163</v>
      </c>
      <c r="C21" s="60"/>
      <c r="D21" s="70"/>
      <c r="E21" s="70"/>
      <c r="F21" s="103"/>
      <c r="G21" s="45"/>
      <c r="I21" s="9" t="s">
        <v>22</v>
      </c>
      <c r="J21" s="178" t="s">
        <v>249</v>
      </c>
      <c r="K21" s="178" t="s">
        <v>248</v>
      </c>
      <c r="L21" s="88"/>
      <c r="M21" s="178" t="s">
        <v>250</v>
      </c>
    </row>
    <row r="22" spans="1:13" ht="87.75" customHeight="1">
      <c r="A22" s="35">
        <v>1</v>
      </c>
      <c r="B22" s="93" t="s">
        <v>164</v>
      </c>
      <c r="C22" s="85" t="s">
        <v>83</v>
      </c>
      <c r="D22" s="85" t="s">
        <v>83</v>
      </c>
      <c r="E22" s="32">
        <f>0.035</f>
        <v>3.5000000000000003E-2</v>
      </c>
      <c r="F22" s="104">
        <f>IF(C22="0 - netaikoma",0*$E22,IF(C22="1 -  planuota, bet neįgyvendinta",$E22/3,IF(C22="2 - dalinai įgyvendinta",2*$E22/3,$E22)))</f>
        <v>3.5000000000000003E-2</v>
      </c>
      <c r="G22" s="51">
        <f>IF(D22="0 - netaikoma",0*$E22,IF(D22="1 -  planuota, bet neįgyvendinta",$E22/3,IF(D22="2 - dalinai įgyvendinta",2*$E22/3,$E22)))</f>
        <v>3.5000000000000003E-2</v>
      </c>
      <c r="J22" s="178"/>
      <c r="K22" s="178"/>
      <c r="L22" s="88"/>
      <c r="M22" s="178"/>
    </row>
    <row r="23" spans="1:13" ht="15" thickBot="1">
      <c r="A23" s="35" t="s">
        <v>5</v>
      </c>
      <c r="B23" s="12"/>
      <c r="C23" s="162" t="s">
        <v>154</v>
      </c>
      <c r="D23" s="163"/>
      <c r="E23" s="164"/>
      <c r="F23" s="105">
        <f>SUM(F22:F22)</f>
        <v>3.5000000000000003E-2</v>
      </c>
      <c r="G23" s="68">
        <f>SUM(G22)</f>
        <v>3.5000000000000003E-2</v>
      </c>
      <c r="H23" s="61" t="s">
        <v>190</v>
      </c>
      <c r="I23" s="63"/>
    </row>
    <row r="24" spans="1:13" ht="15" thickBot="1">
      <c r="D24" s="97" t="s">
        <v>156</v>
      </c>
      <c r="F24" s="106">
        <f>SUM(F9,F14,F20,F23)</f>
        <v>9.0916666666666673E-2</v>
      </c>
      <c r="G24" s="67">
        <f>SUM(G9,G14,G20,G23)</f>
        <v>0.17433333333333334</v>
      </c>
    </row>
    <row r="25" spans="1:13">
      <c r="D25" s="98" t="s">
        <v>155</v>
      </c>
      <c r="E25" s="14"/>
      <c r="F25" s="107">
        <v>20</v>
      </c>
      <c r="G25" s="80">
        <v>20</v>
      </c>
    </row>
    <row r="27" spans="1:13" customFormat="1" ht="32.25" customHeight="1">
      <c r="A27" s="160" t="s">
        <v>134</v>
      </c>
      <c r="B27" s="160"/>
      <c r="C27" s="161" t="s">
        <v>184</v>
      </c>
      <c r="D27" s="161"/>
      <c r="E27" s="161"/>
      <c r="F27" s="161"/>
      <c r="G27" s="161"/>
      <c r="H27" s="161"/>
      <c r="I27" s="161"/>
      <c r="J27" s="44"/>
      <c r="K27" s="44"/>
    </row>
  </sheetData>
  <sheetProtection password="CE28" sheet="1" objects="1" scenarios="1" formatRows="0"/>
  <mergeCells count="18">
    <mergeCell ref="K15:K19"/>
    <mergeCell ref="M15:M19"/>
    <mergeCell ref="J21:J22"/>
    <mergeCell ref="K21:K22"/>
    <mergeCell ref="M21:M22"/>
    <mergeCell ref="J15:J19"/>
    <mergeCell ref="J3:J8"/>
    <mergeCell ref="K3:K8"/>
    <mergeCell ref="M3:M8"/>
    <mergeCell ref="J10:J13"/>
    <mergeCell ref="K10:K13"/>
    <mergeCell ref="M10:M13"/>
    <mergeCell ref="A27:B27"/>
    <mergeCell ref="C27:I27"/>
    <mergeCell ref="C23:E23"/>
    <mergeCell ref="C9:E9"/>
    <mergeCell ref="C14:E14"/>
    <mergeCell ref="C20:E20"/>
  </mergeCells>
  <dataValidations count="1">
    <dataValidation type="list" allowBlank="1" showInputMessage="1" showErrorMessage="1" sqref="C16:D19 C11:D13 C4:D8 C22:D22">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&amp;LAutorinės teisės&amp;CŠis produktas yra priskirtas kūrybinių bendrijų licencijai     
CC BY-NC-ND 3.0&amp;R&amp;G</oddFooter>
  </headerFooter>
  <rowBreaks count="1" manualBreakCount="1">
    <brk id="14" max="16383" man="1"/>
  </rowBreaks>
  <colBreaks count="1" manualBreakCount="1">
    <brk id="8" max="1048575" man="1"/>
  </col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Vertinimo kriterijai</vt:lpstr>
      <vt:lpstr>A - Didaktiniai kriterijai</vt:lpstr>
      <vt:lpstr>B - Informacinės technologijos</vt:lpstr>
      <vt:lpstr>C - Struktūra ir dizainas</vt:lpstr>
      <vt:lpstr>D - Mokymosi organizavimas</vt:lpstr>
      <vt:lpstr>'A - Didaktiniai kriterijai'!Print_Area</vt:lpstr>
      <vt:lpstr>'B - Informacinės technologijos'!Print_Area</vt:lpstr>
      <vt:lpstr>'C - Struktūra ir dizainas'!Print_Area</vt:lpstr>
      <vt:lpstr>'D - Mokymosi organizavimas'!Print_Area</vt:lpstr>
      <vt:lpstr>'A - Didaktiniai kriterijai'!Print_Titles</vt:lpstr>
      <vt:lpstr>'B - Informacinės technologijos'!Print_Titles</vt:lpstr>
      <vt:lpstr>'C - Struktūra ir dizainas'!Print_Titles</vt:lpstr>
      <vt:lpstr>'D - Mokymosi organizavimas'!Print_Titles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Airina</dc:creator>
  <cp:lastModifiedBy>Pieva</cp:lastModifiedBy>
  <cp:lastPrinted>2014-03-25T11:42:31Z</cp:lastPrinted>
  <dcterms:created xsi:type="dcterms:W3CDTF">2012-06-19T07:09:26Z</dcterms:created>
  <dcterms:modified xsi:type="dcterms:W3CDTF">2014-04-25T19:09:16Z</dcterms:modified>
</cp:coreProperties>
</file>