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17520" windowHeight="9135" tabRatio="794"/>
  </bookViews>
  <sheets>
    <sheet name="Assessment summary" sheetId="1" r:id="rId1"/>
    <sheet name="A - Didactical solutions" sheetId="8" r:id="rId2"/>
    <sheet name="B - Information technologies" sheetId="4" r:id="rId3"/>
    <sheet name="C - Structure and design" sheetId="10" r:id="rId4"/>
    <sheet name="D - Learning organization" sheetId="11" r:id="rId5"/>
  </sheets>
  <definedNames>
    <definedName name="_xlnm.Print_Area" localSheetId="1">'A - Didactical solutions'!$A$1:$L$44</definedName>
    <definedName name="_xlnm.Print_Area" localSheetId="2">'B - Information technologies'!$A$1:$M$32</definedName>
    <definedName name="_xlnm.Print_Area" localSheetId="3">'C - Structure and design'!$A$1:$M$37</definedName>
    <definedName name="_xlnm.Print_Area" localSheetId="4">'D - Learning organization'!$A$1:$M$25</definedName>
    <definedName name="_xlnm.Print_Titles" localSheetId="1">'A - Didactical solutions'!$1:$2</definedName>
    <definedName name="_xlnm.Print_Titles" localSheetId="2">'B - Information technologies'!$1:$2</definedName>
    <definedName name="_xlnm.Print_Titles" localSheetId="3">'C - Structure and design'!$1:$2</definedName>
    <definedName name="_xlnm.Print_Titles" localSheetId="4">'D - Learning organization'!$1:$2</definedName>
  </definedNames>
  <calcPr calcId="125725"/>
</workbook>
</file>

<file path=xl/calcChain.xml><?xml version="1.0" encoding="utf-8"?>
<calcChain xmlns="http://schemas.openxmlformats.org/spreadsheetml/2006/main">
  <c r="G22" i="11"/>
  <c r="F22" l="1"/>
  <c r="F23" s="1"/>
  <c r="E17"/>
  <c r="G17" s="1"/>
  <c r="E18"/>
  <c r="E19"/>
  <c r="G19" s="1"/>
  <c r="E16"/>
  <c r="G16" s="1"/>
  <c r="E13"/>
  <c r="G13" s="1"/>
  <c r="G23"/>
  <c r="F19"/>
  <c r="F17"/>
  <c r="F16"/>
  <c r="F13"/>
  <c r="E12"/>
  <c r="E11"/>
  <c r="E5"/>
  <c r="G5" s="1"/>
  <c r="E6"/>
  <c r="G6" s="1"/>
  <c r="E7"/>
  <c r="G7" s="1"/>
  <c r="E8"/>
  <c r="G8" s="1"/>
  <c r="F5"/>
  <c r="F6"/>
  <c r="F7"/>
  <c r="F8"/>
  <c r="E4"/>
  <c r="E34" i="10"/>
  <c r="G34" s="1"/>
  <c r="E33"/>
  <c r="G33" s="1"/>
  <c r="E29" i="4"/>
  <c r="E28"/>
  <c r="E25"/>
  <c r="E24"/>
  <c r="E21"/>
  <c r="E20"/>
  <c r="E17"/>
  <c r="E16"/>
  <c r="E15"/>
  <c r="F18" i="11" l="1"/>
  <c r="G18"/>
  <c r="F4"/>
  <c r="F9" s="1"/>
  <c r="G4"/>
  <c r="G9" s="1"/>
  <c r="F12"/>
  <c r="G12"/>
  <c r="F11"/>
  <c r="F14" s="1"/>
  <c r="G11"/>
  <c r="G14" s="1"/>
  <c r="G35" i="10"/>
  <c r="F33"/>
  <c r="F34"/>
  <c r="F20" i="11"/>
  <c r="G20"/>
  <c r="E12" i="4"/>
  <c r="E11"/>
  <c r="G11" s="1"/>
  <c r="E10"/>
  <c r="G10" s="1"/>
  <c r="E9"/>
  <c r="G9" s="1"/>
  <c r="G29"/>
  <c r="F29"/>
  <c r="G28"/>
  <c r="F28"/>
  <c r="G25"/>
  <c r="F25"/>
  <c r="G24"/>
  <c r="G26" s="1"/>
  <c r="F24"/>
  <c r="G21"/>
  <c r="F21"/>
  <c r="G20"/>
  <c r="F20"/>
  <c r="G17"/>
  <c r="F17"/>
  <c r="G16"/>
  <c r="F16"/>
  <c r="G15"/>
  <c r="F15"/>
  <c r="G12"/>
  <c r="F12"/>
  <c r="E6"/>
  <c r="G6" s="1"/>
  <c r="E5"/>
  <c r="G5" s="1"/>
  <c r="E4"/>
  <c r="G4" s="1"/>
  <c r="F4"/>
  <c r="E39" i="8"/>
  <c r="F39" s="1"/>
  <c r="E40"/>
  <c r="F40" s="1"/>
  <c r="E41"/>
  <c r="F41" s="1"/>
  <c r="E42"/>
  <c r="F42" s="1"/>
  <c r="E35"/>
  <c r="F35" s="1"/>
  <c r="E34"/>
  <c r="E36"/>
  <c r="F36" s="1"/>
  <c r="E33"/>
  <c r="G33" s="1"/>
  <c r="E32"/>
  <c r="F32" s="1"/>
  <c r="F34"/>
  <c r="F33"/>
  <c r="E29"/>
  <c r="F29" s="1"/>
  <c r="E28"/>
  <c r="F28" s="1"/>
  <c r="E27"/>
  <c r="F27" s="1"/>
  <c r="E24"/>
  <c r="E23"/>
  <c r="E22"/>
  <c r="F22" s="1"/>
  <c r="E19"/>
  <c r="G19" s="1"/>
  <c r="E20"/>
  <c r="E21"/>
  <c r="G21" s="1"/>
  <c r="E18"/>
  <c r="F18" s="1"/>
  <c r="E17"/>
  <c r="F17" s="1"/>
  <c r="F24"/>
  <c r="G41"/>
  <c r="G40"/>
  <c r="G36"/>
  <c r="G34"/>
  <c r="G29"/>
  <c r="G28"/>
  <c r="G24"/>
  <c r="G23"/>
  <c r="G22"/>
  <c r="G20"/>
  <c r="F23"/>
  <c r="F21"/>
  <c r="F20"/>
  <c r="F19"/>
  <c r="E13"/>
  <c r="G13" s="1"/>
  <c r="E12"/>
  <c r="G12" s="1"/>
  <c r="E11"/>
  <c r="G11" s="1"/>
  <c r="E9"/>
  <c r="G9" s="1"/>
  <c r="E14"/>
  <c r="G14" s="1"/>
  <c r="E10"/>
  <c r="G10" s="1"/>
  <c r="F11"/>
  <c r="F9"/>
  <c r="G35" l="1"/>
  <c r="G17"/>
  <c r="F10" i="4"/>
  <c r="F13" i="8"/>
  <c r="G18"/>
  <c r="G32"/>
  <c r="G42"/>
  <c r="F12"/>
  <c r="F10"/>
  <c r="F14"/>
  <c r="G27"/>
  <c r="G30" s="1"/>
  <c r="G39"/>
  <c r="G43" s="1"/>
  <c r="F30" i="4"/>
  <c r="F26"/>
  <c r="F22"/>
  <c r="F24" i="11"/>
  <c r="F11" i="4"/>
  <c r="F5"/>
  <c r="G13"/>
  <c r="F9"/>
  <c r="G24" i="11"/>
  <c r="J28" i="1" s="1"/>
  <c r="G7" i="4"/>
  <c r="F6"/>
  <c r="G30"/>
  <c r="G22"/>
  <c r="G18"/>
  <c r="F18"/>
  <c r="G15" i="8"/>
  <c r="G37"/>
  <c r="F37"/>
  <c r="F30"/>
  <c r="G25"/>
  <c r="F25"/>
  <c r="F15"/>
  <c r="F13" i="4" l="1"/>
  <c r="G31"/>
  <c r="J26" i="1" s="1"/>
  <c r="F7" i="4"/>
  <c r="E30" i="10"/>
  <c r="G30" s="1"/>
  <c r="E29"/>
  <c r="G29" s="1"/>
  <c r="E28"/>
  <c r="G28" s="1"/>
  <c r="F28"/>
  <c r="E25"/>
  <c r="G25" s="1"/>
  <c r="E24"/>
  <c r="G24" s="1"/>
  <c r="E21"/>
  <c r="E20"/>
  <c r="G20" s="1"/>
  <c r="E19"/>
  <c r="G19" s="1"/>
  <c r="E18"/>
  <c r="G18" s="1"/>
  <c r="E17"/>
  <c r="G17" s="1"/>
  <c r="E14"/>
  <c r="G14" s="1"/>
  <c r="E13"/>
  <c r="G13" s="1"/>
  <c r="E12"/>
  <c r="G12" s="1"/>
  <c r="E11"/>
  <c r="G11" s="1"/>
  <c r="F21" l="1"/>
  <c r="G21"/>
  <c r="F30"/>
  <c r="F17"/>
  <c r="F29"/>
  <c r="F31" s="1"/>
  <c r="F19"/>
  <c r="F25"/>
  <c r="G26"/>
  <c r="G15"/>
  <c r="F11"/>
  <c r="F18"/>
  <c r="F20"/>
  <c r="G22"/>
  <c r="F24"/>
  <c r="G31"/>
  <c r="F26" l="1"/>
  <c r="F22"/>
  <c r="E8"/>
  <c r="G8" s="1"/>
  <c r="E7"/>
  <c r="G7" s="1"/>
  <c r="E6"/>
  <c r="G6" s="1"/>
  <c r="E5"/>
  <c r="G5" s="1"/>
  <c r="E4"/>
  <c r="G4" s="1"/>
  <c r="F6"/>
  <c r="F8"/>
  <c r="F7" l="1"/>
  <c r="F4"/>
  <c r="E9"/>
  <c r="F5"/>
  <c r="G9"/>
  <c r="F14"/>
  <c r="F13"/>
  <c r="F12"/>
  <c r="E6" i="8"/>
  <c r="G6" s="1"/>
  <c r="E5"/>
  <c r="G5" s="1"/>
  <c r="E4"/>
  <c r="G4" s="1"/>
  <c r="F9" i="10" l="1"/>
  <c r="F35"/>
  <c r="G7" i="8"/>
  <c r="F15" i="10"/>
  <c r="F5" i="8"/>
  <c r="F6"/>
  <c r="F4"/>
  <c r="F7" l="1"/>
  <c r="F43" l="1"/>
  <c r="G44" l="1"/>
  <c r="J25" i="1" s="1"/>
  <c r="F44" i="8"/>
  <c r="J21" i="1"/>
  <c r="F31" i="4" l="1"/>
  <c r="J19" i="1" s="1"/>
  <c r="J18"/>
  <c r="F36" i="10" l="1"/>
  <c r="J20" i="1" s="1"/>
  <c r="J16" s="1"/>
  <c r="G36" i="10" l="1"/>
  <c r="J27" i="1" s="1"/>
  <c r="J23" s="1"/>
</calcChain>
</file>

<file path=xl/comments1.xml><?xml version="1.0" encoding="utf-8"?>
<comments xmlns="http://schemas.openxmlformats.org/spreadsheetml/2006/main">
  <authors>
    <author>Author</author>
  </authors>
  <commentList>
    <comment ref="B4" authorId="0">
      <text>
        <r>
          <rPr>
            <b/>
            <sz val="9"/>
            <color indexed="81"/>
            <rFont val="Tahoma"/>
            <family val="2"/>
          </rPr>
          <t>Sub-criterion description.</t>
        </r>
        <r>
          <rPr>
            <sz val="9"/>
            <color indexed="81"/>
            <rFont val="Tahoma"/>
            <family val="2"/>
          </rPr>
          <t xml:space="preserve">
Learning objective formulation should suggest the reader evidence on the performance or result characteristics sufficient to state that the learner is able to demonstrate the abilities and skills, as well as values described by the learning objective.
</t>
        </r>
      </text>
    </comment>
    <comment ref="B5" authorId="0">
      <text>
        <r>
          <rPr>
            <b/>
            <sz val="9"/>
            <color indexed="81"/>
            <rFont val="Tahoma"/>
            <family val="2"/>
          </rPr>
          <t>Sub-criterion description</t>
        </r>
        <r>
          <rPr>
            <sz val="9"/>
            <color indexed="81"/>
            <rFont val="Tahoma"/>
            <family val="2"/>
          </rPr>
          <t xml:space="preserve">
The author of a curriculum should follow closely a study program learning outcome definition. If curriculum is designed on the basis of non-formal learning and learning objectives are targeted at learner needs, competency or competence is the basis for the definition of what a learner should be able to do after the end of successful learning. A competency is “a combination of skills, abilities, and knowledge needed to perform a specific task” (U.S. Department of Education, 2001, p. 1). Thus learning objectives should be formulated the way explaining what a learner will be able to do, what skills s/he will gain or what values and knowledge will be able to demonstrate after successful learning.
</t>
        </r>
      </text>
    </comment>
    <comment ref="B6" authorId="0">
      <text>
        <r>
          <rPr>
            <b/>
            <sz val="9"/>
            <color indexed="81"/>
            <rFont val="Tahoma"/>
            <family val="2"/>
          </rPr>
          <t>Sub-criterion description.</t>
        </r>
        <r>
          <rPr>
            <sz val="9"/>
            <color indexed="81"/>
            <rFont val="Tahoma"/>
            <family val="2"/>
          </rPr>
          <t xml:space="preserve">
It is very useful for a conscious and autonomous learner to have the clear picture of curriculum syllabus (or learner guide, a course guide, etc.) with the clear planning which learning resouces help to develop skills, abilities and gain knowledge needed for a given competence or learning outcome.</t>
        </r>
      </text>
    </comment>
    <comment ref="B8" authorId="0">
      <text>
        <r>
          <rPr>
            <b/>
            <sz val="9"/>
            <color indexed="81"/>
            <rFont val="Tahoma"/>
            <family val="2"/>
          </rPr>
          <t>Please, see criterion description next to each sub-criterion below.</t>
        </r>
      </text>
    </comment>
    <comment ref="B9" authorId="0">
      <text>
        <r>
          <rPr>
            <sz val="9"/>
            <color indexed="81"/>
            <rFont val="Tahoma"/>
            <family val="2"/>
          </rPr>
          <t>The instructional materials should support the stated learning objectives and have sufficient breadth and depth for the student to learn the subject. The learning activities should promote the achievement of any stated objectives and learning outcomes.</t>
        </r>
      </text>
    </comment>
    <comment ref="B10" authorId="0">
      <text>
        <r>
          <rPr>
            <sz val="9"/>
            <color indexed="81"/>
            <rFont val="Tahoma"/>
            <family val="2"/>
          </rPr>
          <t xml:space="preserve">Learners should be provided with the possibility to act differently, and according to their learning styles and preferences, in order to reach learning results. E.g. along with information transferring and receiving, modeling, practicing, exploration, creation, debating, metareflecting and other learning methods should be suggested.
</t>
        </r>
      </text>
    </comment>
    <comment ref="B11" authorId="0">
      <text>
        <r>
          <rPr>
            <sz val="9"/>
            <color indexed="81"/>
            <rFont val="Tahoma"/>
            <family val="2"/>
          </rPr>
          <t xml:space="preserve">Application of self-determination theory in Education explains intrinsic and extrinsic motivation. Learners are not always performing best if they are learning using active learning methods. They should be allowed to study individually and passively if there is the need and their personal motivation factor leading to such type of learning. Thus curriculum should not be oriented only towards active learning methods.
</t>
        </r>
      </text>
    </comment>
    <comment ref="B12" authorId="0">
      <text>
        <r>
          <rPr>
            <sz val="9"/>
            <color indexed="81"/>
            <rFont val="Tahoma"/>
            <family val="2"/>
          </rPr>
          <t xml:space="preserve">Learning happens both, individually and within a group. Different learning goals can be realized using both methods, individual and group learning. Learning style, personal characteristics and other factors affect the choice and composition of learning task method. Both methods should be provided within curriculum.
</t>
        </r>
      </text>
    </comment>
    <comment ref="B13" authorId="0">
      <text>
        <r>
          <rPr>
            <sz val="9"/>
            <color indexed="81"/>
            <rFont val="Tahoma"/>
            <family val="2"/>
          </rPr>
          <t>Critical thinking is, among many things, the ability to understand and apply the abstract, the ability to infer and to meaningfully investigate. It’s the skills needed to see parallels, comprehend intersections, identify problems, and develop sustainable solutions. </t>
        </r>
      </text>
    </comment>
    <comment ref="B14" authorId="0">
      <text>
        <r>
          <rPr>
            <sz val="9"/>
            <color indexed="81"/>
            <rFont val="Tahoma"/>
            <family val="2"/>
          </rPr>
          <t>Mandatory and supplementary, as well as differentiated learning tasks should be presented in the curriculum in order to faciliate and differentiate learning.</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 xml:space="preserve">Formative, summative, valid and reliable assessment will be the one which maintains explanation on each learning outcome in line with the activities and assessments, as well as assignments within the curriculum.
</t>
        </r>
      </text>
    </comment>
    <comment ref="B18" authorId="0">
      <text>
        <r>
          <rPr>
            <sz val="9"/>
            <color indexed="81"/>
            <rFont val="Tahoma"/>
            <family val="2"/>
          </rPr>
          <t xml:space="preserve">Constructively aligned assessment criteria begin with a noun that complements the verb in the assessment tasks objective. For example, if the objective is for students to "explain how concepts in the subject interrelate" one of the criteria might be "Clarity of explanation". That is, the criterion describes the quality in the assessment task that will be judged during marking.  (http://www.iml.uts.edu.au/assessment/criteria/index.html)
</t>
        </r>
      </text>
    </comment>
    <comment ref="B19" authorId="0">
      <text>
        <r>
          <rPr>
            <sz val="9"/>
            <color indexed="81"/>
            <rFont val="Tahoma"/>
            <family val="2"/>
          </rPr>
          <t xml:space="preserve">Students can be allowed to influence assessment criteria to a small percentage of final grade. Various ways are possible (see assesssment strategy), however, students affective learning factors should be taken into consideration. Therefore, not all assessment criteria might be discussed with or affected by learners.
</t>
        </r>
      </text>
    </comment>
    <comment ref="B20" authorId="0">
      <text>
        <r>
          <rPr>
            <sz val="9"/>
            <color indexed="81"/>
            <rFont val="Tahoma"/>
            <family val="2"/>
          </rPr>
          <t xml:space="preserve">The tools should be suggested for students to allow them to measure their progress and to identify the success factors for learning results. To know more about their own learning process and results in terms of curriculum parameters.
</t>
        </r>
      </text>
    </comment>
    <comment ref="B21" authorId="0">
      <text>
        <r>
          <rPr>
            <sz val="9"/>
            <color indexed="81"/>
            <rFont val="Tahoma"/>
            <family val="2"/>
          </rPr>
          <t>Self-assessment tools, such as self-assessment questions, quizes, discussions and other tools should be used to allow metcognitive activities.</t>
        </r>
      </text>
    </comment>
    <comment ref="B22" authorId="0">
      <text>
        <r>
          <rPr>
            <sz val="9"/>
            <color indexed="81"/>
            <rFont val="Tahoma"/>
            <family val="2"/>
          </rPr>
          <t xml:space="preserve">Feedback can be informal, in day-to-day encounters between teachers and students or trainees, between peers or colleagues, or formal, for example as part of written or clinical assessment of learners’ performance. Giving and asking for feedback should be part of the overall interaction between teacher and learner, not a oneway communication.
</t>
        </r>
      </text>
    </comment>
    <comment ref="B23" authorId="0">
      <text>
        <r>
          <rPr>
            <sz val="9"/>
            <color indexed="81"/>
            <rFont val="Tahoma"/>
            <family val="2"/>
          </rPr>
          <t>A possibility to export assignments and grades should be provided for learners, or a portfolio synchronization tools should be present.</t>
        </r>
      </text>
    </comment>
    <comment ref="B26" authorId="0">
      <text>
        <r>
          <rPr>
            <b/>
            <sz val="9"/>
            <color indexed="81"/>
            <rFont val="Tahoma"/>
            <family val="2"/>
          </rPr>
          <t>Please, see criterion description next to each sub-criterion below.</t>
        </r>
        <r>
          <rPr>
            <sz val="9"/>
            <color indexed="81"/>
            <rFont val="Tahoma"/>
            <family val="2"/>
          </rPr>
          <t xml:space="preserve">
</t>
        </r>
      </text>
    </comment>
    <comment ref="B27" authorId="0">
      <text>
        <r>
          <rPr>
            <sz val="9"/>
            <color indexed="81"/>
            <rFont val="Tahoma"/>
            <family val="2"/>
          </rPr>
          <t xml:space="preserve">Digital materials that can be re-used for teaching, learning, research and more, made available free through open licenses, which allow use of the materials that would not be easily permitted under copyright alone.
</t>
        </r>
      </text>
    </comment>
    <comment ref="B28" authorId="0">
      <text>
        <r>
          <rPr>
            <sz val="9"/>
            <color indexed="81"/>
            <rFont val="Tahoma"/>
            <family val="2"/>
          </rPr>
          <t xml:space="preserve">Learners should be encouraged to gain oer practices implementing their tasks and assignments, using references to oer in presentations, forums, and other curriculum activities.
Socio-cognitive conflict will empower constructive learning. Alternative theories and practices will serve as cases for socio-cognitive conflict situations. OER practices should be referred to in curriculum to promote learning by modelling. </t>
        </r>
      </text>
    </comment>
    <comment ref="B29" authorId="0">
      <text>
        <r>
          <rPr>
            <sz val="9"/>
            <color indexed="81"/>
            <rFont val="Tahoma"/>
            <family val="2"/>
          </rPr>
          <t>Copy right should be respected in all curriculum designing. However, licencing should be introduced as an option in virtual learning environment for authors and learner contributions.</t>
        </r>
      </text>
    </comment>
    <comment ref="B31" authorId="0">
      <text>
        <r>
          <rPr>
            <b/>
            <sz val="9"/>
            <color indexed="81"/>
            <rFont val="Tahoma"/>
            <family val="2"/>
          </rPr>
          <t>Please, see criterion description next to each sub-criterion below.</t>
        </r>
      </text>
    </comment>
    <comment ref="B32" authorId="0">
      <text>
        <r>
          <rPr>
            <sz val="9"/>
            <color indexed="81"/>
            <rFont val="Tahoma"/>
            <family val="2"/>
          </rPr>
          <t xml:space="preserve">Learning objectives for each assignment should help to reach overall curriculum learning outcomes and should be in line with them.
</t>
        </r>
      </text>
    </comment>
    <comment ref="B33" authorId="0">
      <text>
        <r>
          <rPr>
            <sz val="9"/>
            <color indexed="81"/>
            <rFont val="Tahoma"/>
            <family val="2"/>
          </rPr>
          <t xml:space="preserve">This is not an obligatory information, but if steps are not provided in the task description, the description should clearly explain that learners are expected themselves to decide and undertake the steps necessary to implement an assignment or a task.
</t>
        </r>
      </text>
    </comment>
    <comment ref="B34" authorId="0">
      <text>
        <r>
          <rPr>
            <sz val="9"/>
            <color indexed="81"/>
            <rFont val="Tahoma"/>
            <family val="2"/>
          </rPr>
          <t>This is not an obligatory information, but if the tools are not provided in the task description, the description should clearly explain that learners are expected themselves to decide and select the tools necessary to implement an assignment or a task.</t>
        </r>
      </text>
    </comment>
    <comment ref="B35" authorId="0">
      <text>
        <r>
          <rPr>
            <sz val="9"/>
            <color indexed="81"/>
            <rFont val="Tahoma"/>
            <family val="2"/>
          </rPr>
          <t>The learner should be provided with the clear characteristics weighting the grade composition - which features of the result of a task or an assignment will be sufficient and will provide evidence required to collect the maximum possible grade.</t>
        </r>
      </text>
    </comment>
    <comment ref="B36" authorId="0">
      <text>
        <r>
          <rPr>
            <sz val="9"/>
            <color indexed="81"/>
            <rFont val="Tahoma"/>
            <family val="2"/>
          </rPr>
          <t>The learner should be provided with the clear description of the expected result of a task or an assignement, as well as the task time frame.</t>
        </r>
      </text>
    </comment>
    <comment ref="B38" authorId="0">
      <text>
        <r>
          <rPr>
            <b/>
            <sz val="9"/>
            <color indexed="81"/>
            <rFont val="Tahoma"/>
            <family val="2"/>
          </rPr>
          <t>Please, see criterion description next to each sub-criterion below.</t>
        </r>
      </text>
    </comment>
    <comment ref="B39" authorId="0">
      <text>
        <r>
          <rPr>
            <sz val="9"/>
            <color indexed="81"/>
            <rFont val="Tahoma"/>
            <family val="2"/>
          </rPr>
          <t>Tasks and assignments should be designed closely with the professional activities and should demonstrate clear benefit for an employee or an employer of having he skills and abilities, knowledge and values needed to perform a certain task.</t>
        </r>
      </text>
    </comment>
    <comment ref="B40" authorId="0">
      <text>
        <r>
          <rPr>
            <sz val="9"/>
            <color indexed="81"/>
            <rFont val="Tahoma"/>
            <family val="2"/>
          </rPr>
          <t>Formulation of a task or an assignment clearly indicates practical steps necessary to implement the task or an assingment.</t>
        </r>
      </text>
    </comment>
    <comment ref="B41" authorId="0">
      <text>
        <r>
          <rPr>
            <sz val="9"/>
            <color indexed="81"/>
            <rFont val="Tahoma"/>
            <family val="2"/>
          </rPr>
          <t>A task or an assignment requires a meeting or a virtual consultation with any employer or  employed person(s). Contacting them would contribute to practical contextualization of new skills and abilities, knowledge or value development.</t>
        </r>
      </text>
    </comment>
  </commentList>
</comments>
</file>

<file path=xl/comments2.xml><?xml version="1.0" encoding="utf-8"?>
<comments xmlns="http://schemas.openxmlformats.org/spreadsheetml/2006/main">
  <authors>
    <author>Author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 xml:space="preserve">Navigation is simple and easy to follow.
</t>
        </r>
        <r>
          <rPr>
            <b/>
            <sz val="9"/>
            <color indexed="81"/>
            <rFont val="Tahoma"/>
            <family val="2"/>
          </rPr>
          <t>Guidance on how to meet the sub-criterion.</t>
        </r>
        <r>
          <rPr>
            <sz val="9"/>
            <color indexed="81"/>
            <rFont val="Tahoma"/>
            <family val="2"/>
          </rPr>
          <t xml:space="preserve">
Keep things as simple and clear as possible. It should not take time and effort to find needed resource or take much effort  to switch in between two parts of the course.</t>
        </r>
      </text>
    </comment>
    <comment ref="B5" authorId="0">
      <text>
        <r>
          <rPr>
            <sz val="9"/>
            <color indexed="81"/>
            <rFont val="Tahoma"/>
            <family val="2"/>
          </rPr>
          <t xml:space="preserve">All links are functioning and external resources can be accessed
</t>
        </r>
        <r>
          <rPr>
            <b/>
            <sz val="9"/>
            <color indexed="81"/>
            <rFont val="Tahoma"/>
            <family val="2"/>
          </rPr>
          <t>Guidance on how to meet the sub-criterion.</t>
        </r>
        <r>
          <rPr>
            <sz val="9"/>
            <color indexed="81"/>
            <rFont val="Tahoma"/>
            <family val="2"/>
          </rPr>
          <t xml:space="preserve">
Check if the link provided opens the resource which is expected to be opened. </t>
        </r>
      </text>
    </comment>
    <comment ref="B6" authorId="0">
      <text>
        <r>
          <rPr>
            <sz val="9"/>
            <color indexed="81"/>
            <rFont val="Tahoma"/>
            <family val="2"/>
          </rPr>
          <t xml:space="preserve">Resources' links and navigation buttons should have the same style throughout the whole curriculum.
</t>
        </r>
        <r>
          <rPr>
            <b/>
            <sz val="9"/>
            <color indexed="81"/>
            <rFont val="Tahoma"/>
            <family val="2"/>
          </rPr>
          <t>Guidance on how to meet the sub-criterion.</t>
        </r>
        <r>
          <rPr>
            <sz val="9"/>
            <color indexed="81"/>
            <rFont val="Tahoma"/>
            <family val="2"/>
          </rPr>
          <t xml:space="preserve">
Keep the one style for links' formatting through the whole curriculum and whithin every structural part of the curriculum.</t>
        </r>
      </text>
    </comment>
    <comment ref="B8" authorId="0">
      <text>
        <r>
          <rPr>
            <b/>
            <sz val="9"/>
            <color indexed="81"/>
            <rFont val="Tahoma"/>
            <family val="2"/>
          </rPr>
          <t>Please, see criterion description next to each sub-criterion below.</t>
        </r>
      </text>
    </comment>
    <comment ref="B10" authorId="0">
      <text>
        <r>
          <rPr>
            <b/>
            <sz val="9"/>
            <color indexed="81"/>
            <rFont val="Tahoma"/>
            <family val="2"/>
          </rPr>
          <t>Guidance on how to meet the sub-criterion:</t>
        </r>
        <r>
          <rPr>
            <sz val="9"/>
            <color indexed="81"/>
            <rFont val="Tahoma"/>
            <family val="2"/>
          </rPr>
          <t xml:space="preserve">
Use standard or compatible with the environment application tools to prepare quizzes, assignments, frameworks and etc. or use regular VLE tools</t>
        </r>
      </text>
    </comment>
    <comment ref="B12" authorId="0">
      <text>
        <r>
          <rPr>
            <sz val="9"/>
            <color indexed="81"/>
            <rFont val="Tahoma"/>
            <family val="2"/>
          </rPr>
          <t xml:space="preserve">Material for download is available from the specially devoted section of the course structure
</t>
        </r>
        <r>
          <rPr>
            <b/>
            <sz val="9"/>
            <color indexed="81"/>
            <rFont val="Tahoma"/>
            <family val="2"/>
          </rPr>
          <t xml:space="preserve">Guidance on how to meet the sub-criterion:
</t>
        </r>
        <r>
          <rPr>
            <sz val="9"/>
            <color indexed="81"/>
            <rFont val="Tahoma"/>
            <family val="2"/>
          </rPr>
          <t>Establish a separate part (mihgt be a published folder) in the structure of the course, where the downloadable materials will be placed. Provide clear and visible instructions for learners. Ensure the size of the file to be downloaded is reasonably small.</t>
        </r>
      </text>
    </comment>
    <comment ref="B14" authorId="0">
      <text>
        <r>
          <rPr>
            <b/>
            <sz val="9"/>
            <color indexed="81"/>
            <rFont val="Tahoma"/>
            <family val="2"/>
          </rPr>
          <t>Please, see criterion description next to each sub-criterion below.</t>
        </r>
      </text>
    </comment>
    <comment ref="B16" authorId="0">
      <text>
        <r>
          <rPr>
            <b/>
            <sz val="9"/>
            <color indexed="81"/>
            <rFont val="Tahoma"/>
            <family val="2"/>
          </rPr>
          <t>Guidance on how to meet the sub-criterion:</t>
        </r>
        <r>
          <rPr>
            <sz val="9"/>
            <color indexed="81"/>
            <rFont val="Tahoma"/>
            <family val="2"/>
          </rPr>
          <t xml:space="preserve">
Ensure that each participant gets registered before he/she is allowed to enroll into the course.</t>
        </r>
      </text>
    </comment>
    <comment ref="B17" authorId="0">
      <text>
        <r>
          <rPr>
            <sz val="9"/>
            <color indexed="81"/>
            <rFont val="Tahoma"/>
            <family val="2"/>
          </rPr>
          <t>Calendar and group activity proper environment tools should be exploited to organize groups.</t>
        </r>
      </text>
    </comment>
    <comment ref="B19" authorId="0">
      <text>
        <r>
          <rPr>
            <b/>
            <sz val="9"/>
            <color indexed="81"/>
            <rFont val="Tahoma"/>
            <family val="2"/>
          </rPr>
          <t>Please, see criterion description next to each sub-criterion below.</t>
        </r>
      </text>
    </comment>
    <comment ref="B20" authorId="0">
      <text>
        <r>
          <rPr>
            <sz val="9"/>
            <color indexed="81"/>
            <rFont val="Tahoma"/>
            <family val="2"/>
          </rPr>
          <t xml:space="preserve">Assignment tools available through the VLE or compatible with it are used to implement assignments, clear descrption of each assignment is provided. The assesment should be frequant enough to keep the participants active in the curriculum delivery stage.
</t>
        </r>
        <r>
          <rPr>
            <b/>
            <sz val="9"/>
            <color indexed="81"/>
            <rFont val="Tahoma"/>
            <family val="2"/>
          </rPr>
          <t xml:space="preserve">Guidance on how to meet the sub-criterion:
</t>
        </r>
        <r>
          <rPr>
            <sz val="9"/>
            <color indexed="81"/>
            <rFont val="Tahoma"/>
            <family val="2"/>
          </rPr>
          <t>In the document describing the course goals, structure and etc. include section about the evaluation policy and assesment frequency, descriptions about assignment nature, their content and amount during the curriculum. Give a short explanation of the tools used for assesment, self-assesment for learners. Use a built-in assesment and assignment modules for assignment tools to be compatible. Implement them by applying internal learning environment tools.</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A glossary includes terms within overall curriculum, as well as each chapter that are newly introduced, uncommon, or specialized.</t>
        </r>
        <r>
          <rPr>
            <b/>
            <sz val="9"/>
            <color indexed="81"/>
            <rFont val="Tahoma"/>
            <family val="2"/>
          </rPr>
          <t xml:space="preserve">
Guidance on how to meet the sub-criterion:</t>
        </r>
        <r>
          <rPr>
            <sz val="9"/>
            <color indexed="81"/>
            <rFont val="Tahoma"/>
            <family val="2"/>
          </rPr>
          <t xml:space="preserve">
Use a built-in glossary module if available.</t>
        </r>
      </text>
    </comment>
    <comment ref="B25" authorId="0">
      <text>
        <r>
          <rPr>
            <sz val="9"/>
            <color indexed="81"/>
            <rFont val="Tahoma"/>
            <family val="2"/>
          </rPr>
          <t>Terms are connected with the reading materials and can be accessed directly from the text, where the term has appeared. Automatic linking is enabled in a glossary.
A glossary of main concepts should be available from every part of the curriculum through direct hyperlinks from the content materials.</t>
        </r>
      </text>
    </comment>
    <comment ref="B27" authorId="0">
      <text>
        <r>
          <rPr>
            <b/>
            <sz val="9"/>
            <color indexed="81"/>
            <rFont val="Tahoma"/>
            <family val="2"/>
          </rPr>
          <t>Please, see criterion description next to each sub-criterion below.</t>
        </r>
        <r>
          <rPr>
            <sz val="9"/>
            <color indexed="81"/>
            <rFont val="Tahoma"/>
            <family val="2"/>
          </rPr>
          <t xml:space="preserve">
</t>
        </r>
      </text>
    </comment>
    <comment ref="B28" authorId="0">
      <text>
        <r>
          <rPr>
            <sz val="9"/>
            <color indexed="81"/>
            <rFont val="Tahoma"/>
            <family val="2"/>
          </rPr>
          <t xml:space="preserve">Curriculum is equipt with additional softs to implement virtual real time online meetings and it supports video, presentation (slides), sound and text transmittion through the browser and implements what is understandable as web conferencing.
</t>
        </r>
        <r>
          <rPr>
            <b/>
            <sz val="9"/>
            <color indexed="81"/>
            <rFont val="Tahoma"/>
            <family val="2"/>
          </rPr>
          <t xml:space="preserve">Guidance on how to meet the sub-criterion:
</t>
        </r>
        <r>
          <rPr>
            <sz val="9"/>
            <color indexed="81"/>
            <rFont val="Tahoma"/>
            <family val="2"/>
          </rPr>
          <t>Apply video/web conferencing tools like Adobe Connect, OpenMeetings, BigBlue Button and etc.</t>
        </r>
      </text>
    </comment>
    <comment ref="B29" authorId="0">
      <text>
        <r>
          <rPr>
            <b/>
            <sz val="9"/>
            <color indexed="81"/>
            <rFont val="Tahoma"/>
            <family val="2"/>
          </rPr>
          <t>Guidance on how to meet the sub-criterion:</t>
        </r>
        <r>
          <rPr>
            <sz val="9"/>
            <color indexed="81"/>
            <rFont val="Tahoma"/>
            <family val="2"/>
          </rPr>
          <t xml:space="preserve">
Use records from the virtual classroom software or apply special software, for example Panopto or other, for making records.
Links to external videos or uploaded videos could also be included. They should somehow extend, explain or present topics within the curriculum. Each video record should have clear description stating its relevance to the topic and/curriculum.</t>
        </r>
      </text>
    </comment>
  </commentList>
</comments>
</file>

<file path=xl/comments3.xml><?xml version="1.0" encoding="utf-8"?>
<comments xmlns="http://schemas.openxmlformats.org/spreadsheetml/2006/main">
  <authors>
    <author>Author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The language of curriculum material must be without ambiguities and logical fallacies.</t>
        </r>
      </text>
    </comment>
    <comment ref="B5" authorId="0">
      <text>
        <r>
          <rPr>
            <sz val="9"/>
            <color indexed="81"/>
            <rFont val="Tahoma"/>
            <family val="2"/>
          </rPr>
          <t>Sound and sight are important elements in qualitative video.</t>
        </r>
      </text>
    </comment>
    <comment ref="B6" authorId="0">
      <text>
        <r>
          <rPr>
            <sz val="9"/>
            <color indexed="81"/>
            <rFont val="Tahoma"/>
            <family val="2"/>
          </rPr>
          <t>The curriculum should not only to help learners to achieve learning objectives, but also to formulate coherent policies about the academic, cultural and intellectual contexts.</t>
        </r>
      </text>
    </comment>
    <comment ref="B7" authorId="0">
      <text>
        <r>
          <rPr>
            <sz val="9"/>
            <color indexed="81"/>
            <rFont val="Tahoma"/>
            <family val="2"/>
          </rPr>
          <t xml:space="preserve">Academic language standarts define learning objectives, but friendly style assist learners to achieve better outcomes. </t>
        </r>
      </text>
    </comment>
    <comment ref="B8" authorId="0">
      <text>
        <r>
          <rPr>
            <sz val="9"/>
            <color indexed="81"/>
            <rFont val="Tahoma"/>
            <family val="2"/>
          </rPr>
          <t>The language of curriculum material must be correct, without grammar mistakes.</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Learners should be provided with information about knowledge background needed to learn the curriculum.</t>
        </r>
      </text>
    </comment>
    <comment ref="B12" authorId="0">
      <text>
        <r>
          <rPr>
            <sz val="9"/>
            <color indexed="81"/>
            <rFont val="Tahoma"/>
            <family val="2"/>
          </rPr>
          <t xml:space="preserve">Technical pre-requisites to be described: basic computer configuration, operating system, firewall access, plug-ins, etc.
</t>
        </r>
        <r>
          <rPr>
            <b/>
            <sz val="9"/>
            <color indexed="81"/>
            <rFont val="Tahoma"/>
            <family val="2"/>
          </rPr>
          <t>Guidance on how to meet the sub-criterion:</t>
        </r>
        <r>
          <rPr>
            <sz val="9"/>
            <color indexed="81"/>
            <rFont val="Tahoma"/>
            <family val="2"/>
          </rPr>
          <t xml:space="preserve">
General information inform learners of the minimum technical requirements so that they are able to assess whether they can fulfill those reqiurements. The minimum internet connection speed could also be specified.</t>
        </r>
      </text>
    </comment>
    <comment ref="B13" authorId="0">
      <text>
        <r>
          <rPr>
            <sz val="9"/>
            <color indexed="81"/>
            <rFont val="Tahoma"/>
            <family val="2"/>
          </rPr>
          <t xml:space="preserve">The curriculum is aligned with the learning needs of target groups. It takes into account professional and working context, previous experience.
</t>
        </r>
      </text>
    </comment>
    <comment ref="B14" authorId="0">
      <text>
        <r>
          <rPr>
            <sz val="9"/>
            <color indexed="81"/>
            <rFont val="Tahoma"/>
            <family val="2"/>
          </rPr>
          <t>Schedule, worksheet, assignments are composed with needs of the target group. The workload should be planned and tested according to the characteristics of the target group.</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No additional information prescinds from objectives of the course. The media should utilize effectively supporting learners' understanding of the content. The media should be used in a coherent and balanced way.</t>
        </r>
      </text>
    </comment>
    <comment ref="B18" authorId="0">
      <text>
        <r>
          <rPr>
            <sz val="9"/>
            <color indexed="81"/>
            <rFont val="Tahoma"/>
            <family val="2"/>
          </rPr>
          <t xml:space="preserve">Pictures, graphs, audio, video, etc. empower text material.
</t>
        </r>
        <r>
          <rPr>
            <b/>
            <sz val="9"/>
            <color indexed="81"/>
            <rFont val="Tahoma"/>
            <family val="2"/>
          </rPr>
          <t>Guidance on how to meet the sub-criterion:</t>
        </r>
        <r>
          <rPr>
            <sz val="9"/>
            <color indexed="81"/>
            <rFont val="Tahoma"/>
            <family val="2"/>
          </rPr>
          <t xml:space="preserve">
The curriculum material and layout  should be clear and free of unnecessary elements. The size and type of the font should be utilized comfortable for reading. Images, illustrations, tables and other visual aids should be easy to read.</t>
        </r>
      </text>
    </comment>
    <comment ref="B19" authorId="0">
      <text>
        <r>
          <rPr>
            <sz val="9"/>
            <color indexed="81"/>
            <rFont val="Tahoma"/>
            <family val="2"/>
          </rPr>
          <t>The curriculum content enables learners to fulfil learning outcomes in a stimulating environment.</t>
        </r>
      </text>
    </comment>
    <comment ref="B20" authorId="0">
      <text>
        <r>
          <rPr>
            <sz val="9"/>
            <color indexed="81"/>
            <rFont val="Tahoma"/>
            <family val="2"/>
          </rPr>
          <t>Measured designed features support learners to achieve the learning objectives.</t>
        </r>
      </text>
    </comment>
    <comment ref="B21" authorId="0">
      <text>
        <r>
          <rPr>
            <sz val="9"/>
            <color indexed="81"/>
            <rFont val="Tahoma"/>
            <family val="2"/>
          </rPr>
          <t xml:space="preserve">Emhasized, highlighted basic information ensures learners' understanding of the content. The approprate size, type, colour of the font and background accent important information. </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 xml:space="preserve">The curriculum must obey copyright legislation. There must be references to quotations from protected work. </t>
        </r>
      </text>
    </comment>
    <comment ref="B25" authorId="0">
      <text>
        <r>
          <rPr>
            <sz val="9"/>
            <color indexed="81"/>
            <rFont val="Tahoma"/>
            <family val="2"/>
          </rPr>
          <t>Learners are provided with clear information about use and re-use specifications of the curriculum material. A copyright notice should be used as a deterrent against infringement. The intellectual property highlight to learners specification of the use of the curriculum material.</t>
        </r>
      </text>
    </comment>
    <comment ref="B27" authorId="0">
      <text>
        <r>
          <rPr>
            <b/>
            <sz val="9"/>
            <color indexed="81"/>
            <rFont val="Tahoma"/>
            <family val="2"/>
          </rPr>
          <t>Please, see criterion description next to each sub-criterion below.</t>
        </r>
      </text>
    </comment>
    <comment ref="B28" authorId="0">
      <text>
        <r>
          <rPr>
            <sz val="9"/>
            <color indexed="81"/>
            <rFont val="Tahoma"/>
            <family val="2"/>
          </rPr>
          <t>The curriculum table of contents is well structured with clear representation of overall curriculum. It should be explicit and consistent with the curriculum material.</t>
        </r>
      </text>
    </comment>
    <comment ref="B29" authorId="0">
      <text>
        <r>
          <rPr>
            <sz val="9"/>
            <color indexed="81"/>
            <rFont val="Tahoma"/>
            <family val="2"/>
          </rPr>
          <t>The structure of the curriculum allows learners to efficiently monitor their progress through the curriculum.</t>
        </r>
      </text>
    </comment>
    <comment ref="B30" authorId="0">
      <text>
        <r>
          <rPr>
            <sz val="9"/>
            <color indexed="81"/>
            <rFont val="Tahoma"/>
            <family val="2"/>
          </rPr>
          <t>Curriculum need to be designed so that students experience a broad variety of opportunities for developing the professional, personal and intellectual attributes that we expect of graduates. The content is provided in a manner which allows also non linear ways of navigating through the curriculum.</t>
        </r>
      </text>
    </comment>
    <comment ref="B32" authorId="0">
      <text>
        <r>
          <rPr>
            <b/>
            <sz val="9"/>
            <color indexed="81"/>
            <rFont val="Tahoma"/>
            <family val="2"/>
          </rPr>
          <t>Please, see criterion description next to each sub-criterion below.</t>
        </r>
      </text>
    </comment>
    <comment ref="B33" authorId="0">
      <text>
        <r>
          <rPr>
            <sz val="9"/>
            <color indexed="81"/>
            <rFont val="Tahoma"/>
            <family val="2"/>
          </rPr>
          <t>Learners are instructed if they need more resources (tewtbooks, OER, etc.) to learn the curriculum. Learners should recieve comments about bibliography and links in the curriculum syllabus.</t>
        </r>
      </text>
    </comment>
    <comment ref="B34" authorId="0">
      <text>
        <r>
          <rPr>
            <sz val="9"/>
            <color indexed="81"/>
            <rFont val="Tahoma"/>
            <family val="2"/>
          </rPr>
          <t xml:space="preserve">Compulsory literature, additional readings are available in syllabus and in every part of the curruculum as well.
</t>
        </r>
        <r>
          <rPr>
            <b/>
            <sz val="9"/>
            <color indexed="81"/>
            <rFont val="Tahoma"/>
            <family val="2"/>
          </rPr>
          <t>Guidance on how to meet the sub-criterion:</t>
        </r>
        <r>
          <rPr>
            <sz val="9"/>
            <color indexed="81"/>
            <rFont val="Tahoma"/>
            <family val="2"/>
          </rPr>
          <t xml:space="preserve">
The list of literature resources should be presented.</t>
        </r>
      </text>
    </comment>
  </commentList>
</comments>
</file>

<file path=xl/comments4.xml><?xml version="1.0" encoding="utf-8"?>
<comments xmlns="http://schemas.openxmlformats.org/spreadsheetml/2006/main">
  <authors>
    <author>Author</author>
  </authors>
  <commentList>
    <comment ref="B3" authorId="0">
      <text>
        <r>
          <rPr>
            <b/>
            <sz val="9"/>
            <color indexed="81"/>
            <rFont val="Tahoma"/>
            <family val="2"/>
          </rPr>
          <t>Please, see criterion description next to each sub-criterion below.</t>
        </r>
      </text>
    </comment>
    <comment ref="B4" authorId="0">
      <text>
        <r>
          <rPr>
            <b/>
            <sz val="9"/>
            <color indexed="81"/>
            <rFont val="Tahoma"/>
            <family val="2"/>
          </rPr>
          <t>Guidance on how to meet the sub-criterion:</t>
        </r>
        <r>
          <rPr>
            <sz val="9"/>
            <color indexed="81"/>
            <rFont val="Tahoma"/>
            <family val="2"/>
          </rPr>
          <t xml:space="preserve">
The best way to ask student to present themselves using various ICT tools is to provide teacher presentation using ICT tools. The template for the necessary information to be provided for learners presentations could also be provided.</t>
        </r>
      </text>
    </comment>
    <comment ref="B5" authorId="0">
      <text>
        <r>
          <rPr>
            <b/>
            <sz val="9"/>
            <color indexed="81"/>
            <rFont val="Tahoma"/>
            <family val="2"/>
          </rPr>
          <t>Guidance on how to meet the sub-criterion:</t>
        </r>
        <r>
          <rPr>
            <sz val="9"/>
            <color indexed="81"/>
            <rFont val="Tahoma"/>
            <family val="2"/>
          </rPr>
          <t xml:space="preserve">
The best way to ask students to present themselves using various ICT tools is to provide teacher presentation using ICT tools. For this purpose Moodle profile could be used. Teacher presentation may also be implemented via personal webpages or blogs, however the teacher course presentation should be short and easy to find. The teacher photo in the profile or presentation profile makes it more attractive and useful for students.</t>
        </r>
      </text>
    </comment>
    <comment ref="B6" authorId="0">
      <text>
        <r>
          <rPr>
            <sz val="9"/>
            <color indexed="81"/>
            <rFont val="Tahoma"/>
            <family val="2"/>
          </rPr>
          <t xml:space="preserve">Discussions tools are necessary for providing important imformation for students and vice versa.  It may be a forum, wikis or other tools that enable discussions. 
</t>
        </r>
        <r>
          <rPr>
            <b/>
            <sz val="9"/>
            <color indexed="81"/>
            <rFont val="Tahoma"/>
            <family val="2"/>
          </rPr>
          <t>Guidance on how to meet the sub-criterion:</t>
        </r>
        <r>
          <rPr>
            <sz val="9"/>
            <color indexed="81"/>
            <rFont val="Tahoma"/>
            <family val="2"/>
          </rPr>
          <t xml:space="preserve">
Teacher information forum may be used for teacher announcements or important messages for students. As forums in VME are usually connected to the emails (various subsciption possibilities depesnt on the teacher, user and chosen environment), the possibility provides users to follow the discussions via their own email. 
Discussion forums for students may be used for different purposes. First, they can be used for organizational issues - usually there are some common questions that the answers are important for all students. So the organizational issues forum may be used for teacher instead of writing the same type of emails for learners. This kind of forums also provide possibilities for learners to react and answer the questions raised by other learners. Second, the forums may be used for certain activities, i.e. certain topic discussions. Third they may be used for learner feedback.
Wiki maybe used for collaborative group work and discussions.</t>
        </r>
      </text>
    </comment>
    <comment ref="B7" authorId="0">
      <text>
        <r>
          <rPr>
            <sz val="9"/>
            <color indexed="81"/>
            <rFont val="Tahoma"/>
            <family val="2"/>
          </rPr>
          <t xml:space="preserve">Interaction between learner and teacher may take place at the traditional teaching/learning environment and/or in virtual environment via audio/video/web conferencing tools.
</t>
        </r>
        <r>
          <rPr>
            <b/>
            <sz val="9"/>
            <color indexed="81"/>
            <rFont val="Tahoma"/>
            <family val="2"/>
          </rPr>
          <t xml:space="preserve">Guidance on how to meet the sub-criterion:
</t>
        </r>
        <r>
          <rPr>
            <sz val="9"/>
            <color indexed="81"/>
            <rFont val="Tahoma"/>
            <family val="2"/>
          </rPr>
          <t xml:space="preserve">Learners should be provided with certain dates and times for face to face or virtual meetings/consultations. For virtual consultations connection links and/or connection steps should be easily found.
</t>
        </r>
      </text>
    </comment>
    <comment ref="B8" authorId="0">
      <text>
        <r>
          <rPr>
            <sz val="9"/>
            <color indexed="81"/>
            <rFont val="Tahoma"/>
            <family val="2"/>
          </rPr>
          <t xml:space="preserve">Teacher email as contact details should be provided for learners.
</t>
        </r>
        <r>
          <rPr>
            <b/>
            <sz val="9"/>
            <color indexed="81"/>
            <rFont val="Tahoma"/>
            <family val="2"/>
          </rPr>
          <t>Guidance on how to meet the sub-criterion:</t>
        </r>
        <r>
          <rPr>
            <sz val="9"/>
            <color indexed="81"/>
            <rFont val="Tahoma"/>
            <family val="2"/>
          </rPr>
          <t xml:space="preserve">
It should be stated for learners how often does the teacher respond to students emails so the learners do not accept answer is given very promptly.</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 xml:space="preserve">It is clearly stated for learners when and how the support could be provided. 
</t>
        </r>
        <r>
          <rPr>
            <b/>
            <sz val="9"/>
            <color indexed="81"/>
            <rFont val="Tahoma"/>
            <family val="2"/>
          </rPr>
          <t>Guidance on how to meet the sub-criterion:</t>
        </r>
        <r>
          <rPr>
            <sz val="9"/>
            <color indexed="81"/>
            <rFont val="Tahoma"/>
            <family val="2"/>
          </rPr>
          <t xml:space="preserve">
It should be indicated what tools are used for the learners support. Teacher and/or tutor contacts should be clearly provided for learners, together with the available contact hours. If the material is in a closed VLE, learner's support information should be provided before entering the environment for the learners who cannot login.</t>
        </r>
      </text>
    </comment>
    <comment ref="B12" authorId="0">
      <text>
        <r>
          <rPr>
            <sz val="9"/>
            <color indexed="81"/>
            <rFont val="Tahoma"/>
            <family val="2"/>
          </rPr>
          <t xml:space="preserve">Organizational or subject based tutorials are provided for learners, participating in distance or blended learning curriculum. eTutor for guiding learners during the curriculum may be assigned or suggested. </t>
        </r>
      </text>
    </comment>
    <comment ref="B13" authorId="0">
      <text>
        <r>
          <rPr>
            <sz val="9"/>
            <color indexed="81"/>
            <rFont val="Tahoma"/>
            <family val="2"/>
          </rPr>
          <t xml:space="preserve">For the clarity of curriculum organization learners should be provided with the learner's guide. It is necessary for stating how the curriculum is organized, how teaching and learning is planned, what is necessary to complete the course successfully.
</t>
        </r>
        <r>
          <rPr>
            <b/>
            <sz val="9"/>
            <color indexed="81"/>
            <rFont val="Tahoma"/>
            <family val="2"/>
          </rPr>
          <t>Guidance on how to meet the sub-criterion:</t>
        </r>
        <r>
          <rPr>
            <sz val="9"/>
            <color indexed="81"/>
            <rFont val="Tahoma"/>
            <family val="2"/>
          </rPr>
          <t xml:space="preserve">
The student curriculum organization guide should provide the following information for learners: 
- how many meetings (face to face or virtual) are foreseen and when they take place,
- how many activities and/or assignments learners have to implement,
- how the activities/assignments should be submitted,
- how the activities/assignments are evaluated,
- what are the minimum requirements for completing the curriculum successfuly,
- how much time it is necessary for learners to allocate for the curriculum, etc.</t>
        </r>
      </text>
    </comment>
    <comment ref="B15" authorId="0">
      <text>
        <r>
          <rPr>
            <b/>
            <sz val="9"/>
            <color indexed="81"/>
            <rFont val="Tahoma"/>
            <family val="2"/>
          </rPr>
          <t>Please, see criterion description next to each sub-criterion below.</t>
        </r>
      </text>
    </comment>
    <comment ref="B16" authorId="0">
      <text>
        <r>
          <rPr>
            <sz val="9"/>
            <color indexed="81"/>
            <rFont val="Tahoma"/>
            <family val="2"/>
          </rPr>
          <t xml:space="preserve">The workload for learners is calculated according to the ECTS credits assigned for the course, where one ECTS credit equals to 26-28 hours of learning
</t>
        </r>
        <r>
          <rPr>
            <b/>
            <sz val="9"/>
            <color indexed="81"/>
            <rFont val="Tahoma"/>
            <family val="2"/>
          </rPr>
          <t xml:space="preserve">Guidance on how to meet the sub-criterion:
</t>
        </r>
        <r>
          <rPr>
            <sz val="9"/>
            <color indexed="81"/>
            <rFont val="Tahoma"/>
            <family val="2"/>
          </rPr>
          <t>While searching for the learning resources and planning activities the curriculum credits should be followed. The resources may be divided into mandatory/compulsory and ptional/additional, providing possibilities for the smart learners to learn more, but the main ECTS learning hours should be followed.</t>
        </r>
      </text>
    </comment>
    <comment ref="B17" authorId="0">
      <text>
        <r>
          <rPr>
            <sz val="9"/>
            <color indexed="81"/>
            <rFont val="Tahoma"/>
            <family val="2"/>
          </rPr>
          <t xml:space="preserve">The schedule of virtual and/or face to face meetings or consultations is provided.
</t>
        </r>
        <r>
          <rPr>
            <b/>
            <sz val="9"/>
            <color indexed="81"/>
            <rFont val="Tahoma"/>
            <family val="2"/>
          </rPr>
          <t>Guidance on how to meet the sub-criterion:</t>
        </r>
        <r>
          <rPr>
            <sz val="9"/>
            <color indexed="81"/>
            <rFont val="Tahoma"/>
            <family val="2"/>
          </rPr>
          <t xml:space="preserve">
The usage of ICT for scheduling the meetings depend on teachers. It may be a separate document providing the dates of meeting and/or consultations. VLE or other online calendar may be use for informaing on the set dates and times. Doodle (http://doodle.com/) may be used for scheduling and making decisions on the best suitable time/date.</t>
        </r>
      </text>
    </comment>
    <comment ref="B18" authorId="0">
      <text>
        <r>
          <rPr>
            <b/>
            <sz val="9"/>
            <color indexed="81"/>
            <rFont val="Tahoma"/>
            <family val="2"/>
          </rPr>
          <t xml:space="preserve">Guidance on how to meet the sub-criterion:
</t>
        </r>
        <r>
          <rPr>
            <sz val="9"/>
            <color indexed="81"/>
            <rFont val="Tahoma"/>
            <family val="2"/>
          </rPr>
          <t>The due assigments may be implemented using VLE calendar and assignment tools. Only assignment availability dates and calendar block are necessary for implementation.</t>
        </r>
      </text>
    </comment>
    <comment ref="B19" authorId="0">
      <text>
        <r>
          <rPr>
            <sz val="9"/>
            <color indexed="81"/>
            <rFont val="Tahoma"/>
            <family val="2"/>
          </rPr>
          <t xml:space="preserve">The hours for learners, spent on assignments' implementation, certain topics analysis and learning, etc. should correspond to curriculum objectives and cover all indicated learning time.
</t>
        </r>
        <r>
          <rPr>
            <b/>
            <sz val="9"/>
            <color indexed="81"/>
            <rFont val="Tahoma"/>
            <family val="2"/>
          </rPr>
          <t>Guidance on how to meet the sub-criterion:</t>
        </r>
        <r>
          <rPr>
            <sz val="9"/>
            <color indexed="81"/>
            <rFont val="Tahoma"/>
            <family val="2"/>
          </rPr>
          <t xml:space="preserve">
The hour distrubution in the curriculum depends on the complexity of the tasks. Planning the curriculum the hours should be distributed equaly during all learning term, or learners should be informed in advance if otherwise.</t>
        </r>
      </text>
    </comment>
    <comment ref="B21" authorId="0">
      <text>
        <r>
          <rPr>
            <b/>
            <sz val="9"/>
            <color indexed="81"/>
            <rFont val="Tahoma"/>
            <family val="2"/>
          </rPr>
          <t>Please, see criterion description next to each sub-criterion below.</t>
        </r>
      </text>
    </comment>
    <comment ref="B22" authorId="0">
      <text>
        <r>
          <rPr>
            <sz val="9"/>
            <color indexed="81"/>
            <rFont val="Tahoma"/>
            <family val="2"/>
          </rPr>
          <t xml:space="preserve">Learner feedback possibility is foreseen and introduced for learners
</t>
        </r>
        <r>
          <rPr>
            <b/>
            <sz val="9"/>
            <color indexed="81"/>
            <rFont val="Tahoma"/>
            <family val="2"/>
          </rPr>
          <t>Guidance on how to meet the sub-criterion:</t>
        </r>
        <r>
          <rPr>
            <sz val="9"/>
            <color indexed="81"/>
            <rFont val="Tahoma"/>
            <family val="2"/>
          </rPr>
          <t xml:space="preserve">
Learner should be provided the feedback about their learning. Learner feedback could also cover learners impressions on their learning and/or course organization. This is a good opportunity to gather information and ideas for course improvements. </t>
        </r>
      </text>
    </comment>
  </commentList>
</comments>
</file>

<file path=xl/sharedStrings.xml><?xml version="1.0" encoding="utf-8"?>
<sst xmlns="http://schemas.openxmlformats.org/spreadsheetml/2006/main" count="519" uniqueCount="245">
  <si>
    <t>Target institution/ group</t>
  </si>
  <si>
    <t xml:space="preserve">The process description on how the criteria can be used in institutional/ target </t>
  </si>
  <si>
    <t xml:space="preserve">OVERALL RESULT (GENERATED FROM ALL CRITERIA GROUP) </t>
  </si>
  <si>
    <t>A1</t>
  </si>
  <si>
    <t>A2</t>
  </si>
  <si>
    <t>A3</t>
  </si>
  <si>
    <t>A4</t>
  </si>
  <si>
    <t>A5</t>
  </si>
  <si>
    <t>n</t>
  </si>
  <si>
    <t>Weight</t>
  </si>
  <si>
    <t>Variety of learning methods used</t>
  </si>
  <si>
    <t>Experiential validity ensured (practical application to professional practices)</t>
  </si>
  <si>
    <t>Result</t>
  </si>
  <si>
    <t>B. INFORMATION TECHNOLOGIES</t>
  </si>
  <si>
    <t>C. OVERALL STRUCTURE, LANGUAGE AND DESIGN</t>
  </si>
  <si>
    <t>HE and VET institutions working on technology enhanced learing and teaching curriculum designing</t>
  </si>
  <si>
    <t>B1</t>
  </si>
  <si>
    <t>Publishing tools</t>
  </si>
  <si>
    <t>Each participant has his/her profile and participates in the activity through his/her own account.</t>
  </si>
  <si>
    <t>Assesment, self-assesment and assignment tools</t>
  </si>
  <si>
    <t>B2</t>
  </si>
  <si>
    <t>B3</t>
  </si>
  <si>
    <t>B4</t>
  </si>
  <si>
    <t>B5</t>
  </si>
  <si>
    <t>A glossary is provided and is implemented with the learning environment tools</t>
  </si>
  <si>
    <t>B6</t>
  </si>
  <si>
    <t>C1</t>
  </si>
  <si>
    <t>Soundness, clarity of writing, grammar</t>
  </si>
  <si>
    <t>C2</t>
  </si>
  <si>
    <t>Clarity of organization and suitability for the target group</t>
  </si>
  <si>
    <t>Learners are informed about content pre-requisites for learning</t>
  </si>
  <si>
    <t>Learners are informed about technical pre-requisites for learning</t>
  </si>
  <si>
    <t>C4</t>
  </si>
  <si>
    <t>C5</t>
  </si>
  <si>
    <t>D1</t>
  </si>
  <si>
    <t>D2</t>
  </si>
  <si>
    <t>Definition of competences and learning objectives is measurable</t>
  </si>
  <si>
    <t>Assessment strategies clearly and measurably presented</t>
  </si>
  <si>
    <t>Open Educational Resources used and learners encouraged to re-use them</t>
  </si>
  <si>
    <t>Assignment description clear and to the point</t>
  </si>
  <si>
    <t>A6</t>
  </si>
  <si>
    <t>A.  DIDACTICAL PART</t>
  </si>
  <si>
    <t>D. LEARNING ORGANIZATION AND INTERACTIVITY</t>
  </si>
  <si>
    <t>Learning objectives are formulated in a measurable way and are presented for learners.</t>
  </si>
  <si>
    <t>Learners are encouraged to search for and re-use OER respecting their licences.</t>
  </si>
  <si>
    <t>Learning objectives and learning outcomes are formulated on the basis of competences.</t>
  </si>
  <si>
    <t>There is a variety of learning methods used in curriculum.</t>
  </si>
  <si>
    <t>The variety of learning methods allows active and passive learning.</t>
  </si>
  <si>
    <t>The variety of learning methods supports individual and group work.</t>
  </si>
  <si>
    <t>The variety of learning methods supports task differentiation (e.g. mandatory and supplementary tasks and resources)</t>
  </si>
  <si>
    <t>Learning methods used support ceativity and critical thinking skill development</t>
  </si>
  <si>
    <t>Assignment evaluation criteria are indicated under each assignment description.</t>
  </si>
  <si>
    <t>Assignment performance schedule and expected outcomes are clearly described.</t>
  </si>
  <si>
    <t>Overall assessment strategy is clearly presented in the syllabus.</t>
  </si>
  <si>
    <t>Assessment criteria are measurable and clear in terms of grading (weight and summative evaluation).</t>
  </si>
  <si>
    <t>Learners have a possibility to discuss and suggest assessment strategy improvement.</t>
  </si>
  <si>
    <t>Metacognitive tools for progress assessment are used in curriculum.</t>
  </si>
  <si>
    <t>Self-assessment tools are used.</t>
  </si>
  <si>
    <t>Feedback and discussion of learning results is organized.</t>
  </si>
  <si>
    <t>Various assessment strategies, tools and assignments are used for learning result evaluation.</t>
  </si>
  <si>
    <t>Portfolio opition is used and/ or assignments can be exported to personal portfolio after learning.</t>
  </si>
  <si>
    <t>Curriculum licencing is enabled in virtual learning environment and copy-right issues are clearly indicated.</t>
  </si>
  <si>
    <t>Learning objectives are inline with the learning outcomes are presented in each learning assignment.</t>
  </si>
  <si>
    <t>Tasks and assignments are related with professional activities and application of learning results in practice.</t>
  </si>
  <si>
    <t>Learners are involved in active practical training and application of learning results in real-life situations.</t>
  </si>
  <si>
    <t>Practical tasks are related or require exploration, knowledge and/ or information from employers and their staff , as well as contextualization of assignment results in real-life situations.</t>
  </si>
  <si>
    <t>Learning objectives are presented in synergy with learning resources, tasks and learning outcomes.</t>
  </si>
  <si>
    <t>Open educational resources (in multi-media format) are used in curriculum</t>
  </si>
  <si>
    <t>Consultations and/ or interviews or/and (online) meetings with employers are organized during the learning.</t>
  </si>
  <si>
    <t>Target group's learning needs are considered in the design of the curriculum</t>
  </si>
  <si>
    <t>The curriculum workload is consistent with the target group's requirements.</t>
  </si>
  <si>
    <t>General esthetics</t>
  </si>
  <si>
    <t>Copyright issues</t>
  </si>
  <si>
    <t>C6</t>
  </si>
  <si>
    <t>Logical structure and flexible learning path possibility</t>
  </si>
  <si>
    <t xml:space="preserve">  </t>
  </si>
  <si>
    <t>Navigation and external links</t>
  </si>
  <si>
    <t>Glossary of terms</t>
  </si>
  <si>
    <t>Recorded lectures and tools to support virtual classroom</t>
  </si>
  <si>
    <t>Interactivity</t>
  </si>
  <si>
    <t>Students are encouraged to present temselves using various ICT tools (i.e. Moodle profile or other profiles)</t>
  </si>
  <si>
    <t>Learning support, eTutoring</t>
  </si>
  <si>
    <t>D4</t>
  </si>
  <si>
    <t>Workload and schedule</t>
  </si>
  <si>
    <t>Learner feedback</t>
  </si>
  <si>
    <t>Discussion or other collaborative tools are planned to use</t>
  </si>
  <si>
    <t>The schedule of meetings/lectures or consultations is provided</t>
  </si>
  <si>
    <t>The schedule of assignments is provided</t>
  </si>
  <si>
    <t>Learner feedback possibility is planned</t>
  </si>
  <si>
    <t>Course teacher presents him/herself for the students using various ICT tools (i.e. Moodle or other profiles)</t>
  </si>
  <si>
    <t>Synchronous communication is used</t>
  </si>
  <si>
    <t>Asynchronous communication</t>
  </si>
  <si>
    <t>Pedagogical help information is provided</t>
  </si>
  <si>
    <t>Curriculum workload is based on ECTS credits/ or competences</t>
  </si>
  <si>
    <t>Bibliography and study resources</t>
  </si>
  <si>
    <t>Technical help information is provided</t>
  </si>
  <si>
    <t>max 30</t>
  </si>
  <si>
    <t>max 20</t>
  </si>
  <si>
    <t>Steps necessary to implement each assignment  (or recommended strategy) are suggested.</t>
  </si>
  <si>
    <t>Tools to implement each assignment  (or recommended stratedy) are suggested.</t>
  </si>
  <si>
    <t>CRITERIA GROUP A.  DIDACTICAL/ PEDAGOGICAL PART (A1 - A6)</t>
  </si>
  <si>
    <t>CRITERIA GROUP B. INFORMATION TECHNOLOGIES (B1 - B6)</t>
  </si>
  <si>
    <t>General navigational structure of the course  is clear</t>
  </si>
  <si>
    <t>Funcionality of links and external resources work well</t>
  </si>
  <si>
    <t>Design elements are selected adequately</t>
  </si>
  <si>
    <t>Reading materials are published in a browser friendly format which does not require a special software to be installed on a client computer.</t>
  </si>
  <si>
    <t>Learning activities are implemented using standard supported or VLE application tools</t>
  </si>
  <si>
    <t>Materials are supposed to be read online. The amount of text does not exceeds two - three screens.</t>
  </si>
  <si>
    <t>Group work and active learning tools employed</t>
  </si>
  <si>
    <t>Discussions, projects, case studies and other activities are implemented using graded discussion tools, journals, wikis, blogs, et al.</t>
  </si>
  <si>
    <t>Assessment tools available through the VLE or compatible with it are used to implement assessment and self-assesment tasks and learning result assessment</t>
  </si>
  <si>
    <t>Terms are automatically linked with glossary from the resources</t>
  </si>
  <si>
    <t>Virtual real - time online meetings and online classroom activities are enabled for learning.</t>
  </si>
  <si>
    <t>Lecture/ theoretical records are provided. Records are in a proper format, easy to open and access. The records contain simultanously transmitted sound, slides and/or video.</t>
  </si>
  <si>
    <t>Learning hours, topics and tasks are distributed equally in the curriculum and adequately to the time required</t>
  </si>
  <si>
    <t>Curriculum organization/ learner guide is provided</t>
  </si>
  <si>
    <t>C3</t>
  </si>
  <si>
    <t>D3</t>
  </si>
  <si>
    <t>Level of implementation</t>
  </si>
  <si>
    <r>
      <t>Indicate how this criterion is met in your case - refer to evidence and provide argumentation 
(</t>
    </r>
    <r>
      <rPr>
        <b/>
        <sz val="11"/>
        <color rgb="FF0070C0"/>
        <rFont val="Calibri"/>
        <family val="2"/>
        <scheme val="minor"/>
      </rPr>
      <t>Column filled in by case authors, for public use</t>
    </r>
    <r>
      <rPr>
        <b/>
        <sz val="11"/>
        <color theme="1"/>
        <rFont val="Calibri"/>
        <family val="2"/>
        <charset val="186"/>
        <scheme val="minor"/>
      </rPr>
      <t>)</t>
    </r>
  </si>
  <si>
    <r>
      <t>Comments and measures for improvement 
(</t>
    </r>
    <r>
      <rPr>
        <b/>
        <sz val="11"/>
        <color rgb="FF0070C0"/>
        <rFont val="Calibri"/>
        <family val="2"/>
        <scheme val="minor"/>
      </rPr>
      <t>Column filled in by case authors, for public/confidential use</t>
    </r>
    <r>
      <rPr>
        <b/>
        <sz val="11"/>
        <rFont val="Calibri"/>
        <family val="2"/>
        <charset val="186"/>
        <scheme val="minor"/>
      </rPr>
      <t>)</t>
    </r>
  </si>
  <si>
    <t>0 - not considered at all</t>
  </si>
  <si>
    <t>1 -  planned, not implemented</t>
  </si>
  <si>
    <t>2 - partially implemented</t>
  </si>
  <si>
    <t>3 - fully implemented</t>
  </si>
  <si>
    <t>CRITERIA GROUP D. LEARNING ORGANIZATION (D1-D4)</t>
  </si>
  <si>
    <t>CRITERIA GROUP C. OVERALL STRUCTURE, LANGUAGE AND DESIGN (C1 - C6)</t>
  </si>
  <si>
    <t>Materials can be downloaded</t>
  </si>
  <si>
    <t xml:space="preserve">Group mode is used where appropriate. Groups are created and assigned with different tasks by applying manual or auto-grouping modes. </t>
  </si>
  <si>
    <t>Feedback is provided with standard learning environment options</t>
  </si>
  <si>
    <r>
      <t>Indicate how this criterion is met in your case - refer to evidence and provide argumentation 
(</t>
    </r>
    <r>
      <rPr>
        <b/>
        <sz val="11"/>
        <color rgb="FF0070C0"/>
        <rFont val="Calibri"/>
        <family val="2"/>
        <scheme val="minor"/>
      </rPr>
      <t>Column filled in by case authors, 
for public use</t>
    </r>
    <r>
      <rPr>
        <b/>
        <sz val="11"/>
        <color theme="1"/>
        <rFont val="Calibri"/>
        <family val="2"/>
        <charset val="186"/>
        <scheme val="minor"/>
      </rPr>
      <t>)</t>
    </r>
  </si>
  <si>
    <t>The language of  material is clear and logic</t>
  </si>
  <si>
    <t>Sound of video and audio is clear</t>
  </si>
  <si>
    <t>The style used in curriculum meets academic standards</t>
  </si>
  <si>
    <t>The style used in curriculum should be friendly</t>
  </si>
  <si>
    <t>There are no grammar mistakes</t>
  </si>
  <si>
    <t>Media rich content is utilized with a fixed and definite purpose</t>
  </si>
  <si>
    <t>The utilization of pictures, graphs, audio, video empower implementation of the educational strategies</t>
  </si>
  <si>
    <t>Software used in the course conforms to recent standarts of version and use</t>
  </si>
  <si>
    <t xml:space="preserve"> </t>
  </si>
  <si>
    <t>Total per group C.</t>
  </si>
  <si>
    <t>The minimum requirement for attestion or accreditation is that each criteria group is represented in technology enhanced learning curriculum. 
The curriculum is recommended for technology enhanced learning if the minimum percentage of each criteria group is represented. The minimum requirements should be followed in institutional regulations for techology enhanced learning/ study organization. Otherwise, the minimum 80 % should be reached in all criterial groups.</t>
  </si>
  <si>
    <t>Elements (font, format, placement, presentation, etc.) are proper and consistent</t>
  </si>
  <si>
    <t>The main important places (concepts, issues, etc.) of the curriculum material are highlighted</t>
  </si>
  <si>
    <t>The material (text, pictures, research, graphs, audio, video) of the curriculum abides by all relevant national and international legislation to content. Protected work is adequately referenced</t>
  </si>
  <si>
    <t>Notice in the curriculum  provides clear information about the affiliation and potential re-use of the curriculum</t>
  </si>
  <si>
    <t>The curriculum content is clearly represented in table of contents</t>
  </si>
  <si>
    <t>The curriculum material is organized in a logical sequence from simpler to the most complicated concepts</t>
  </si>
  <si>
    <t>The curriculum online realization ensures the possibility to individualize learning of the curriculum</t>
  </si>
  <si>
    <t>Learners are informed about compulsory and additional resources</t>
  </si>
  <si>
    <t>Learners have an access to bibliography of the curriculum</t>
  </si>
  <si>
    <t>This document is based on the quality criteria for ICT integration on curriculum level, and it is meant to to guide teachers and authors to develop and present their cases for peer reviewing and self-assessment. The training material can be used to accompany this document to further explain quality criteria, however, all explanations about each criteria are inserted as comments at each sub-criteria.</t>
  </si>
  <si>
    <r>
      <t xml:space="preserve">This template based on the quality criteria grid for curriculum level can be used to:
- self-assess technology enhanced learning curriculum before official attestation and accreditation within an institution
- externally assess technology enhanced learning curriculum agains the quality criteria listed in this document. 
Attestation/ accreditation proceedure should be implemented according to institutional regulations. External attestion/ accreditation can be implemented on the national or international level by Revive VET project partners and would lead to certification. 
The result of self-assessment and case presentation will be followed by </t>
    </r>
    <r>
      <rPr>
        <b/>
        <i/>
        <sz val="11"/>
        <rFont val="Calibri"/>
        <family val="2"/>
      </rPr>
      <t>peer reviewing who will aim at: 
a) the indication of the status quo of curriculum and recommendations for further case development;
b) the indication of the percentage measuring how quality criteria are met integrating ICT in technology enhanced learning curriculum (max 100 %)</t>
    </r>
  </si>
  <si>
    <t>Copy right issues</t>
  </si>
  <si>
    <t>This product is released under Creative Common licence  
CC BY-NC-ND 3.0</t>
  </si>
  <si>
    <t>Lifelong Learning Program
Leonardo da Vinci Transfer of Innovation project "REVIVE VET – Review and Revive VET Practices"
 No. LLP-LDV-TOI-2011-LT-0087</t>
  </si>
  <si>
    <t>Peer Reviewer opinion of Level of Implementation</t>
  </si>
  <si>
    <t>Peer Review Result</t>
  </si>
  <si>
    <t>OVERALL RESULT AFTER PEER REVIEW</t>
  </si>
  <si>
    <t>Total per C1:</t>
  </si>
  <si>
    <t>Total per C2:</t>
  </si>
  <si>
    <t>Total per C3:</t>
  </si>
  <si>
    <t>ICT integration on Curriculum level quality criteria</t>
  </si>
  <si>
    <t>Learning method consistency with the learning objectives is clearly established and explained</t>
  </si>
  <si>
    <t>Total per A1:</t>
  </si>
  <si>
    <t>Total per A2:</t>
  </si>
  <si>
    <t>Total per A3:</t>
  </si>
  <si>
    <t>Total per A4:</t>
  </si>
  <si>
    <t>Total per A5:</t>
  </si>
  <si>
    <t>Total per A6:</t>
  </si>
  <si>
    <t>Total per group A:</t>
  </si>
  <si>
    <r>
      <t>Comments and measures for improvement 
(</t>
    </r>
    <r>
      <rPr>
        <b/>
        <sz val="11"/>
        <color rgb="FF0070C0"/>
        <rFont val="Calibri"/>
        <family val="2"/>
        <scheme val="minor"/>
      </rPr>
      <t>Column filled in by case authors, for public/ confidential use</t>
    </r>
    <r>
      <rPr>
        <b/>
        <sz val="11"/>
        <rFont val="Calibri"/>
        <family val="2"/>
        <charset val="186"/>
        <scheme val="minor"/>
      </rPr>
      <t>)</t>
    </r>
  </si>
  <si>
    <t>Total per B1:</t>
  </si>
  <si>
    <t>Total per B2:</t>
  </si>
  <si>
    <t>Total per B3:</t>
  </si>
  <si>
    <t>Total per group B:</t>
  </si>
  <si>
    <r>
      <t>Comments and measures for improvement 
(</t>
    </r>
    <r>
      <rPr>
        <b/>
        <sz val="11"/>
        <color rgb="FF0070C0"/>
        <rFont val="Calibri"/>
        <family val="2"/>
        <scheme val="minor"/>
      </rPr>
      <t>Column filled in by peer reviewers, for confidential use</t>
    </r>
    <r>
      <rPr>
        <b/>
        <sz val="11"/>
        <rFont val="Calibri"/>
        <family val="2"/>
        <charset val="186"/>
        <scheme val="minor"/>
      </rPr>
      <t>)</t>
    </r>
  </si>
  <si>
    <t>Total per C4:</t>
  </si>
  <si>
    <t>Total per C5:</t>
  </si>
  <si>
    <t>Total per C6:</t>
  </si>
  <si>
    <t>Total per group D:</t>
  </si>
  <si>
    <t>Max in the group</t>
  </si>
  <si>
    <t>Total per B4:</t>
  </si>
  <si>
    <t>Total per B5:</t>
  </si>
  <si>
    <t>Total per B6:</t>
  </si>
  <si>
    <t>Total per D1:</t>
  </si>
  <si>
    <t>Total per D2:</t>
  </si>
  <si>
    <t>Total per D3:</t>
  </si>
  <si>
    <t>Total per D4:</t>
  </si>
  <si>
    <r>
      <t xml:space="preserve">Quality criteria for ICT integration </t>
    </r>
    <r>
      <rPr>
        <b/>
        <sz val="11"/>
        <rFont val="Calibri"/>
        <family val="2"/>
      </rPr>
      <t>on Curriculum level - SELF-ASSESSMENT, CASE DEVELOPMENT, AND PEER REVIEW TEMPLATE</t>
    </r>
  </si>
  <si>
    <t xml:space="preserve">Minimum requirement for attestation  </t>
  </si>
  <si>
    <r>
      <t>Comments and measures for improvement 
(</t>
    </r>
    <r>
      <rPr>
        <b/>
        <sz val="11"/>
        <color rgb="FF0070C0"/>
        <rFont val="Calibri"/>
        <family val="2"/>
        <scheme val="minor"/>
      </rPr>
      <t>Column filled in by case authors, for public/</t>
    </r>
    <r>
      <rPr>
        <sz val="11"/>
        <color rgb="FF0070C0"/>
        <rFont val="Calibri"/>
        <family val="2"/>
        <charset val="186"/>
        <scheme val="minor"/>
      </rPr>
      <t>confidential</t>
    </r>
    <r>
      <rPr>
        <b/>
        <sz val="11"/>
        <color rgb="FF0070C0"/>
        <rFont val="Calibri"/>
        <family val="2"/>
        <scheme val="minor"/>
      </rPr>
      <t xml:space="preserve"> use</t>
    </r>
    <r>
      <rPr>
        <b/>
        <sz val="11"/>
        <rFont val="Calibri"/>
        <family val="2"/>
        <charset val="186"/>
        <scheme val="minor"/>
      </rPr>
      <t>)</t>
    </r>
  </si>
  <si>
    <t>max 5</t>
  </si>
  <si>
    <t>max 4,5</t>
  </si>
  <si>
    <t>max 7,5</t>
  </si>
  <si>
    <t>max 6</t>
  </si>
  <si>
    <t>max 3</t>
  </si>
  <si>
    <t>max 4</t>
  </si>
  <si>
    <t>max 2</t>
  </si>
  <si>
    <t>max 5,5</t>
  </si>
  <si>
    <t>max 3,5</t>
  </si>
  <si>
    <r>
      <t>Comments and measures for improvement 
(</t>
    </r>
    <r>
      <rPr>
        <b/>
        <sz val="11"/>
        <color rgb="FF0070C0"/>
        <rFont val="Calibri"/>
        <family val="2"/>
        <scheme val="minor"/>
      </rPr>
      <t>Column filled in by case authors</t>
    </r>
    <r>
      <rPr>
        <b/>
        <sz val="11"/>
        <color rgb="FF0070C0"/>
        <rFont val="Calibri"/>
        <family val="2"/>
        <scheme val="minor"/>
      </rPr>
      <t>, for public/confidential use</t>
    </r>
    <r>
      <rPr>
        <b/>
        <sz val="11"/>
        <rFont val="Calibri"/>
        <family val="2"/>
        <charset val="186"/>
        <scheme val="minor"/>
      </rPr>
      <t>)</t>
    </r>
  </si>
  <si>
    <t>Learning objectives are clearly presented in syllabus and student guide. Learners are provided with information about learning objectives and basic skills they should reach. They are informed about tasks, resources to reach course objectives.</t>
  </si>
  <si>
    <t>Learning method is presented in syllabus and learner guide. There are some learning methods used in the course: case analysis, reflections, individual work with recommended sources. These methods allow students rather to work individually, but they discuss in groups as well. Learners study course material individually, but variety of methods (case analysis, self-assessment) allows to study it not only passive, but active as well.</t>
  </si>
  <si>
    <t>Overall assessment strategy is clearly and in detail presented in syllabus. Learners are familiarized with assessment criteria not only in the syllabus, but in teacher's introduce as well. Learners are not allowed to suggest their assessment strategy. Each course chapter ends with self-assessment. Each assessment is discussed in forum. Learners have possibility to discuss self-assessment results as well. Teacher use some assessment tools: learners are examined doing tests or sending research work.</t>
  </si>
  <si>
    <t xml:space="preserve">Learners should have a better possibility to participate in assessment strategy creation. Learners active collaboration should improve their metacognition skills. </t>
  </si>
  <si>
    <t>There are links to OER, but creators of curriculum use only links to articles. References are used in a proper way.</t>
  </si>
  <si>
    <t xml:space="preserve">Learners should be more encouraged to collaborate in using OER. </t>
  </si>
  <si>
    <t>Learning assignments are described in student guide. It is pointed learning objectives and outcomes that should be reached, but there are no presentation of each assignment. Recommended strategy to implement assignments, evaluation criteria are suggested in student guide. Learners are provided with assignment performance schedule at the beggining of learning.</t>
  </si>
  <si>
    <t>Each assignment should be better described. Tools, evaluation of each assignment should be clearly presented.</t>
  </si>
  <si>
    <t>Tasks, case studies are related with professional activities. Course provides basic concepts, knowledges for law learners,but they are created considering real-life situations. But learners lack meetings with employers.</t>
  </si>
  <si>
    <t>Learners are provided with clear course (themes, self-assesment tasks etc.) navigation. Links to other themes and external resources work well.</t>
  </si>
  <si>
    <t>Course material is published in a friendly format, learners use standart tools. Learning materials can be read online or can be downloaded as well.</t>
  </si>
  <si>
    <t>Discussions, case studies are organized in traditional way. Graded discussion tools, journals, blogs etc. are not supposed in curriculum. All learners do the same tasks and then discuss the results in forums. Each participant use his/her own profile.</t>
  </si>
  <si>
    <t>Assessment and self-assessment take place in VLE using it's tools. Feedback is provided with VLE options.</t>
  </si>
  <si>
    <t>A glossary is provided in learning guide, but terms are not automatically linked with glossary.</t>
  </si>
  <si>
    <t>Real-time meetings take place every week in virtual classrooms (using forum tool). There are only few lectures records. The sound and video are transmitted simultanously.</t>
  </si>
  <si>
    <t>The language of study material is clear, logic, meets academic standarts, but the style is friendly. It is easy to understand basic concepts and ideas. Sound of filmed lectures is clear.</t>
  </si>
  <si>
    <t>Learners are in informed about content pre-requisites in syllabus (as the course introduces learners with fundaments of the theory of law no special pre-requisites are applicable). Learners are informed with technical pre-requisites before the checking into the course.</t>
  </si>
  <si>
    <t>Course content is not media rich, it is based on text. Every chapter of materials ends with graphs, pictures, which empower and explain the text. Elements are consistent, but the main important places should be more highlighted. Software used in the course conforms to recent standarts of version.</t>
  </si>
  <si>
    <t>The material of curriculum abides copyright issues, references are adequately, but the material lack information about potential re-use.</t>
  </si>
  <si>
    <t>Learners are provided with clear curriculum content which is represented in a table o contents. The course learning is organized from simpler to the most complicated concepts. But learners have poor possibility to create their path of learning.</t>
  </si>
  <si>
    <t>Learners are informed about study resources in student guide and each chapter of material. Not all study resources are available for learners (especially for learners living abroud).</t>
  </si>
  <si>
    <t>Course learning is based on communication between teacher and learner, but student's discussions are encouraged as well. Synchronous communication is planned in learner guide and it takes place in discussion forums. Asynchronous communication is provided as well. Learners can appeal to teacher for help in discussion forum.</t>
  </si>
  <si>
    <t>Learners are provided with learner guide. They are supported with the information about organization, course curriculum, pedagogical help. Technical help information is provided in organization e-learning environment.</t>
  </si>
  <si>
    <t>Curriculum workload is based on ECTC competences. Learners are provided with the schedule of on-line meetings and consultations. They are supported with the information about assignements, but they lack a clear schedule.</t>
  </si>
  <si>
    <t>Learner feedback is only planned.</t>
  </si>
  <si>
    <t>Group work with different tasks can be created.</t>
  </si>
  <si>
    <t>Terms should have links to glossary automatically.</t>
  </si>
  <si>
    <t>Learners should be provided with more filmed lectures.</t>
  </si>
  <si>
    <t>The material should be verified by editor in order to check grammar mistakes.</t>
  </si>
  <si>
    <t>Course material could be enriched by more OER (in multi-media format).</t>
  </si>
  <si>
    <t>Curriculum should have more clear informationa about potential re-use.</t>
  </si>
  <si>
    <t>Learning material could have more links to navigate not only to OER, but to other chapters of material.</t>
  </si>
  <si>
    <t xml:space="preserve">The course should be supported with more OER. </t>
  </si>
  <si>
    <t xml:space="preserve">Organization allows to use one e-learning platform (Moodle), but teachers can adjust it with other ICT tools.  </t>
  </si>
  <si>
    <t>As e-learning is considered to be a part of all study process in organization, learner feedback is supposed in special organisation's environment.</t>
  </si>
  <si>
    <t>Case title</t>
  </si>
  <si>
    <t xml:space="preserve">Quality criteria were developed by </t>
  </si>
  <si>
    <t>Airina Volungevičienė, Estela Daukšienė, Margarita Poškutė, Dalia Baziukė</t>
  </si>
  <si>
    <t>Institutions, 
affiliation</t>
  </si>
  <si>
    <t>Vytautas Magnus University, Revive VET project consortium</t>
  </si>
  <si>
    <t>Case authors</t>
  </si>
  <si>
    <t>Theory of Law</t>
  </si>
  <si>
    <t xml:space="preserve">Margarita Poškutė, Mykolas Romeris University; Estela Daukšienė, LieDM association </t>
  </si>
</sst>
</file>

<file path=xl/styles.xml><?xml version="1.0" encoding="utf-8"?>
<styleSheet xmlns="http://schemas.openxmlformats.org/spreadsheetml/2006/main">
  <numFmts count="2">
    <numFmt numFmtId="164" formatCode="0.0%"/>
    <numFmt numFmtId="165" formatCode="0.0"/>
  </numFmts>
  <fonts count="32">
    <font>
      <sz val="11"/>
      <color theme="1"/>
      <name val="Calibri"/>
      <family val="2"/>
      <charset val="186"/>
      <scheme val="minor"/>
    </font>
    <font>
      <b/>
      <sz val="11"/>
      <color indexed="8"/>
      <name val="Calibri"/>
      <family val="2"/>
      <charset val="186"/>
    </font>
    <font>
      <i/>
      <sz val="11"/>
      <color indexed="8"/>
      <name val="Calibri"/>
      <family val="2"/>
      <charset val="186"/>
    </font>
    <font>
      <b/>
      <sz val="11"/>
      <color indexed="10"/>
      <name val="Calibri"/>
      <family val="2"/>
      <charset val="186"/>
    </font>
    <font>
      <i/>
      <sz val="8"/>
      <color indexed="8"/>
      <name val="Calibri"/>
      <family val="2"/>
      <charset val="186"/>
    </font>
    <font>
      <sz val="8"/>
      <color indexed="8"/>
      <name val="Calibri"/>
      <family val="2"/>
      <charset val="186"/>
    </font>
    <font>
      <i/>
      <sz val="11"/>
      <name val="Calibri"/>
      <family val="2"/>
      <charset val="186"/>
    </font>
    <font>
      <sz val="8"/>
      <name val="Calibri"/>
      <family val="2"/>
      <charset val="186"/>
    </font>
    <font>
      <b/>
      <sz val="11"/>
      <color rgb="FFFF0000"/>
      <name val="Calibri"/>
      <family val="2"/>
      <charset val="186"/>
      <scheme val="minor"/>
    </font>
    <font>
      <b/>
      <sz val="11"/>
      <color theme="1"/>
      <name val="Calibri"/>
      <family val="2"/>
      <charset val="186"/>
      <scheme val="minor"/>
    </font>
    <font>
      <b/>
      <i/>
      <sz val="11"/>
      <color theme="1"/>
      <name val="Calibri"/>
      <family val="2"/>
      <charset val="186"/>
      <scheme val="minor"/>
    </font>
    <font>
      <b/>
      <sz val="10"/>
      <color rgb="FF000000"/>
      <name val="Arial"/>
      <family val="2"/>
    </font>
    <font>
      <i/>
      <sz val="11"/>
      <color theme="1"/>
      <name val="Calibri"/>
      <family val="2"/>
      <charset val="186"/>
      <scheme val="minor"/>
    </font>
    <font>
      <b/>
      <sz val="11"/>
      <color theme="1"/>
      <name val="Calibri"/>
      <family val="2"/>
      <scheme val="minor"/>
    </font>
    <font>
      <sz val="11"/>
      <color rgb="FFFF0000"/>
      <name val="Calibri"/>
      <family val="2"/>
      <charset val="186"/>
      <scheme val="minor"/>
    </font>
    <font>
      <b/>
      <sz val="8"/>
      <color indexed="8"/>
      <name val="Calibri"/>
      <family val="2"/>
    </font>
    <font>
      <b/>
      <sz val="11"/>
      <name val="Calibri"/>
      <family val="2"/>
    </font>
    <font>
      <i/>
      <sz val="11"/>
      <color theme="1"/>
      <name val="Calibri"/>
      <family val="2"/>
      <scheme val="minor"/>
    </font>
    <font>
      <b/>
      <i/>
      <sz val="11"/>
      <name val="Calibri"/>
      <family val="2"/>
    </font>
    <font>
      <b/>
      <sz val="11"/>
      <name val="Calibri"/>
      <family val="2"/>
      <charset val="186"/>
      <scheme val="minor"/>
    </font>
    <font>
      <b/>
      <sz val="11"/>
      <color rgb="FF0070C0"/>
      <name val="Calibri"/>
      <family val="2"/>
      <scheme val="minor"/>
    </font>
    <font>
      <sz val="10"/>
      <color theme="1"/>
      <name val="Calibri"/>
      <family val="2"/>
      <charset val="186"/>
      <scheme val="minor"/>
    </font>
    <font>
      <sz val="10"/>
      <name val="Calibri"/>
      <family val="2"/>
      <charset val="186"/>
      <scheme val="minor"/>
    </font>
    <font>
      <sz val="10"/>
      <color rgb="FF0070C0"/>
      <name val="Calibri"/>
      <family val="2"/>
      <charset val="186"/>
      <scheme val="minor"/>
    </font>
    <font>
      <sz val="9"/>
      <color indexed="81"/>
      <name val="Tahoma"/>
      <family val="2"/>
    </font>
    <font>
      <b/>
      <sz val="9"/>
      <color indexed="81"/>
      <name val="Tahoma"/>
      <family val="2"/>
    </font>
    <font>
      <b/>
      <sz val="11"/>
      <color rgb="FF0070C0"/>
      <name val="Calibri"/>
      <family val="2"/>
      <charset val="186"/>
      <scheme val="minor"/>
    </font>
    <font>
      <sz val="11"/>
      <color theme="1"/>
      <name val="Calibri"/>
      <family val="2"/>
      <charset val="186"/>
      <scheme val="minor"/>
    </font>
    <font>
      <sz val="11"/>
      <color indexed="30"/>
      <name val="Calibri"/>
      <family val="2"/>
      <charset val="186"/>
    </font>
    <font>
      <sz val="11"/>
      <color rgb="FF0070C0"/>
      <name val="Calibri"/>
      <family val="2"/>
      <charset val="186"/>
      <scheme val="minor"/>
    </font>
    <font>
      <sz val="11"/>
      <name val="Calibri"/>
      <family val="2"/>
      <charset val="186"/>
      <scheme val="minor"/>
    </font>
    <font>
      <i/>
      <sz val="11"/>
      <name val="Calibri"/>
      <family val="2"/>
      <charset val="186"/>
      <scheme val="minor"/>
    </font>
  </fonts>
  <fills count="6">
    <fill>
      <patternFill patternType="none"/>
    </fill>
    <fill>
      <patternFill patternType="gray125"/>
    </fill>
    <fill>
      <patternFill patternType="solid">
        <fgColor rgb="FF7BD000"/>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ck">
        <color indexed="10"/>
      </bottom>
      <diagonal/>
    </border>
    <border>
      <left/>
      <right style="thick">
        <color indexed="10"/>
      </right>
      <top/>
      <bottom/>
      <diagonal/>
    </border>
    <border>
      <left style="thick">
        <color indexed="10"/>
      </left>
      <right style="thick">
        <color indexed="10"/>
      </right>
      <top style="thick">
        <color indexed="10"/>
      </top>
      <bottom style="thick">
        <color indexed="10"/>
      </bottom>
      <diagonal/>
    </border>
    <border>
      <left/>
      <right style="thick">
        <color indexed="10"/>
      </right>
      <top style="thick">
        <color indexed="10"/>
      </top>
      <bottom style="thick">
        <color indexed="1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medium">
        <color indexed="10"/>
      </bottom>
      <diagonal/>
    </border>
    <border>
      <left/>
      <right/>
      <top style="thin">
        <color indexed="64"/>
      </top>
      <bottom/>
      <diagonal/>
    </border>
    <border>
      <left style="medium">
        <color rgb="FFFF0000"/>
      </left>
      <right style="medium">
        <color rgb="FFFF0000"/>
      </right>
      <top/>
      <bottom style="medium">
        <color rgb="FFFF00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style="thick">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s>
  <cellStyleXfs count="2">
    <xf numFmtId="0" fontId="0" fillId="0" borderId="0"/>
    <xf numFmtId="9" fontId="27" fillId="0" borderId="0" applyFont="0" applyFill="0" applyBorder="0" applyAlignment="0" applyProtection="0"/>
  </cellStyleXfs>
  <cellXfs count="151">
    <xf numFmtId="0" fontId="0" fillId="0" borderId="0" xfId="0"/>
    <xf numFmtId="0" fontId="0" fillId="0" borderId="2" xfId="0" applyBorder="1"/>
    <xf numFmtId="0" fontId="0" fillId="0" borderId="3" xfId="0" applyBorder="1"/>
    <xf numFmtId="0" fontId="0" fillId="0" borderId="0" xfId="0" applyBorder="1"/>
    <xf numFmtId="0" fontId="3" fillId="0" borderId="0" xfId="0" applyFont="1"/>
    <xf numFmtId="0" fontId="0" fillId="0" borderId="0" xfId="0" applyAlignment="1">
      <alignment horizontal="center" wrapText="1"/>
    </xf>
    <xf numFmtId="0" fontId="0" fillId="0" borderId="0" xfId="0" applyBorder="1" applyAlignment="1">
      <alignment horizontal="center" wrapText="1"/>
    </xf>
    <xf numFmtId="0" fontId="0" fillId="0" borderId="8" xfId="0" applyBorder="1" applyAlignment="1">
      <alignment horizontal="center" wrapText="1"/>
    </xf>
    <xf numFmtId="0" fontId="5" fillId="0" borderId="0" xfId="0" applyFont="1"/>
    <xf numFmtId="0" fontId="2" fillId="0" borderId="0" xfId="0" applyFont="1" applyAlignment="1">
      <alignment horizontal="right"/>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1" xfId="0" applyBorder="1" applyAlignment="1">
      <alignment horizontal="center" vertical="top"/>
    </xf>
    <xf numFmtId="0" fontId="0" fillId="0" borderId="1" xfId="0" applyBorder="1" applyAlignment="1">
      <alignment horizontal="left" vertical="top" wrapText="1"/>
    </xf>
    <xf numFmtId="0" fontId="10" fillId="0" borderId="0" xfId="0" applyFont="1" applyAlignment="1">
      <alignment horizontal="left" vertical="top"/>
    </xf>
    <xf numFmtId="0" fontId="12" fillId="0" borderId="0" xfId="0" applyFont="1" applyBorder="1" applyAlignment="1">
      <alignment horizontal="center" vertical="top"/>
    </xf>
    <xf numFmtId="0" fontId="0" fillId="0" borderId="0" xfId="0" applyBorder="1" applyAlignment="1">
      <alignment horizontal="left" vertical="top"/>
    </xf>
    <xf numFmtId="0" fontId="14" fillId="2" borderId="0" xfId="0" applyFont="1" applyFill="1" applyAlignment="1">
      <alignment horizontal="left" vertical="top" wrapText="1"/>
    </xf>
    <xf numFmtId="0" fontId="14" fillId="2" borderId="0" xfId="0" applyFont="1" applyFill="1" applyAlignment="1">
      <alignment horizontal="left" vertical="top"/>
    </xf>
    <xf numFmtId="0" fontId="14" fillId="2" borderId="0" xfId="0" applyFont="1" applyFill="1" applyAlignment="1">
      <alignment horizontal="center" vertical="top"/>
    </xf>
    <xf numFmtId="10" fontId="0" fillId="0" borderId="1" xfId="0" applyNumberFormat="1" applyBorder="1" applyAlignment="1">
      <alignment horizontal="center" vertical="top"/>
    </xf>
    <xf numFmtId="0" fontId="15" fillId="0" borderId="0" xfId="0" applyFont="1"/>
    <xf numFmtId="0" fontId="0" fillId="0" borderId="0" xfId="0" applyAlignment="1">
      <alignment vertical="center" wrapText="1"/>
    </xf>
    <xf numFmtId="0" fontId="1" fillId="3" borderId="0" xfId="0" applyFont="1" applyFill="1"/>
    <xf numFmtId="0" fontId="0" fillId="2" borderId="0" xfId="0" applyFill="1" applyAlignment="1">
      <alignment vertical="center" wrapText="1"/>
    </xf>
    <xf numFmtId="0" fontId="2" fillId="0" borderId="0" xfId="0" applyFont="1" applyAlignment="1">
      <alignment horizontal="left"/>
    </xf>
    <xf numFmtId="10" fontId="13" fillId="2" borderId="4" xfId="0" applyNumberFormat="1" applyFont="1" applyFill="1" applyBorder="1"/>
    <xf numFmtId="10" fontId="16" fillId="0" borderId="5" xfId="0" applyNumberFormat="1" applyFont="1" applyBorder="1" applyAlignment="1">
      <alignment horizontal="center"/>
    </xf>
    <xf numFmtId="10" fontId="16" fillId="0" borderId="4" xfId="0" applyNumberFormat="1" applyFont="1" applyBorder="1" applyAlignment="1">
      <alignment horizontal="center"/>
    </xf>
    <xf numFmtId="0" fontId="4" fillId="3" borderId="0" xfId="0" applyFont="1" applyFill="1"/>
    <xf numFmtId="0" fontId="5" fillId="3" borderId="0" xfId="0" applyFont="1" applyFill="1"/>
    <xf numFmtId="0" fontId="19" fillId="2" borderId="0" xfId="0" applyFont="1" applyFill="1" applyAlignment="1">
      <alignment horizontal="left" vertical="top"/>
    </xf>
    <xf numFmtId="0" fontId="21" fillId="0" borderId="0" xfId="0" applyFont="1" applyAlignment="1">
      <alignment horizontal="left" vertical="top"/>
    </xf>
    <xf numFmtId="0" fontId="21" fillId="0" borderId="1" xfId="0" applyFont="1" applyBorder="1" applyAlignment="1">
      <alignment horizontal="center" vertical="top"/>
    </xf>
    <xf numFmtId="10" fontId="13" fillId="0" borderId="0" xfId="0" applyNumberFormat="1" applyFont="1" applyBorder="1" applyAlignment="1">
      <alignment horizontal="left" vertical="top"/>
    </xf>
    <xf numFmtId="0" fontId="9" fillId="0" borderId="1" xfId="0" applyFont="1" applyBorder="1" applyAlignment="1">
      <alignment horizontal="left" vertical="top"/>
    </xf>
    <xf numFmtId="0" fontId="0" fillId="0" borderId="1" xfId="0" applyBorder="1" applyAlignment="1">
      <alignment horizontal="left" vertical="top"/>
    </xf>
    <xf numFmtId="0" fontId="21" fillId="0" borderId="1" xfId="0" applyFont="1" applyBorder="1" applyAlignment="1">
      <alignment horizontal="left" vertical="top"/>
    </xf>
    <xf numFmtId="0" fontId="22" fillId="0" borderId="1" xfId="0" applyFont="1" applyBorder="1" applyAlignment="1">
      <alignment horizontal="left" vertical="top" wrapText="1"/>
    </xf>
    <xf numFmtId="0" fontId="21" fillId="0" borderId="1" xfId="0" applyFont="1" applyBorder="1" applyAlignment="1">
      <alignment horizontal="left" vertical="top" wrapText="1"/>
    </xf>
    <xf numFmtId="0" fontId="11" fillId="0" borderId="1" xfId="0" applyFont="1" applyBorder="1" applyAlignment="1">
      <alignment horizontal="left" vertical="top" wrapText="1"/>
    </xf>
    <xf numFmtId="0" fontId="13" fillId="0" borderId="0" xfId="0" applyFont="1" applyAlignment="1">
      <alignment horizontal="right" vertical="top"/>
    </xf>
    <xf numFmtId="0" fontId="17" fillId="0" borderId="0" xfId="0" applyFont="1" applyAlignment="1">
      <alignment horizontal="right" vertical="top"/>
    </xf>
    <xf numFmtId="0" fontId="17" fillId="0" borderId="0" xfId="0" applyFont="1" applyAlignment="1">
      <alignment horizontal="center" vertical="top"/>
    </xf>
    <xf numFmtId="0" fontId="17" fillId="0" borderId="0" xfId="0" applyFont="1" applyBorder="1" applyAlignment="1">
      <alignment horizontal="left" vertical="top"/>
    </xf>
    <xf numFmtId="9" fontId="13" fillId="0" borderId="14" xfId="0" applyNumberFormat="1" applyFont="1" applyBorder="1" applyAlignment="1">
      <alignment horizontal="center" vertical="top"/>
    </xf>
    <xf numFmtId="0" fontId="0" fillId="4" borderId="0" xfId="0" applyFill="1"/>
    <xf numFmtId="0" fontId="0" fillId="4" borderId="0" xfId="0" applyFill="1" applyAlignment="1">
      <alignment horizontal="center" vertical="center"/>
    </xf>
    <xf numFmtId="0" fontId="0" fillId="0" borderId="0" xfId="0" applyBorder="1" applyAlignment="1">
      <alignment horizontal="center" vertical="top"/>
    </xf>
    <xf numFmtId="10" fontId="13" fillId="5" borderId="4" xfId="0" applyNumberFormat="1" applyFont="1" applyFill="1" applyBorder="1"/>
    <xf numFmtId="0" fontId="9" fillId="0" borderId="1" xfId="0" applyFont="1" applyBorder="1" applyAlignment="1">
      <alignment horizontal="left" vertical="top"/>
    </xf>
    <xf numFmtId="0" fontId="17" fillId="0" borderId="0" xfId="0" applyFont="1" applyBorder="1" applyAlignment="1">
      <alignment horizontal="right" vertical="top"/>
    </xf>
    <xf numFmtId="0" fontId="28" fillId="0" borderId="9" xfId="0" applyFont="1" applyBorder="1" applyAlignment="1">
      <alignment horizontal="left" vertical="top" wrapText="1"/>
    </xf>
    <xf numFmtId="164" fontId="21" fillId="2" borderId="1" xfId="1" applyNumberFormat="1" applyFont="1" applyFill="1" applyBorder="1" applyAlignment="1">
      <alignment horizontal="center" vertical="top"/>
    </xf>
    <xf numFmtId="164" fontId="21" fillId="5" borderId="1" xfId="1" applyNumberFormat="1" applyFont="1" applyFill="1" applyBorder="1" applyAlignment="1">
      <alignment horizontal="center" vertical="top"/>
    </xf>
    <xf numFmtId="0" fontId="22" fillId="0" borderId="1" xfId="0" applyFont="1" applyBorder="1" applyAlignment="1">
      <alignment horizontal="left" vertical="center" wrapText="1"/>
    </xf>
    <xf numFmtId="0" fontId="21" fillId="0" borderId="1" xfId="0" applyFont="1" applyBorder="1" applyAlignment="1">
      <alignment horizontal="left" vertical="center" wrapText="1"/>
    </xf>
    <xf numFmtId="9" fontId="9" fillId="0" borderId="1" xfId="1" applyFont="1" applyBorder="1" applyAlignment="1">
      <alignment horizontal="left" vertical="top"/>
    </xf>
    <xf numFmtId="0" fontId="22" fillId="0" borderId="1" xfId="0" applyFont="1" applyBorder="1" applyAlignment="1">
      <alignment horizontal="center" vertical="top"/>
    </xf>
    <xf numFmtId="0" fontId="9" fillId="0" borderId="15" xfId="0" applyFont="1" applyBorder="1" applyAlignment="1">
      <alignment horizontal="left" vertical="top"/>
    </xf>
    <xf numFmtId="0" fontId="8" fillId="0" borderId="10" xfId="0" applyFont="1" applyBorder="1" applyAlignment="1">
      <alignment horizontal="left" vertical="top"/>
    </xf>
    <xf numFmtId="0" fontId="9" fillId="0" borderId="6" xfId="0" applyFont="1" applyBorder="1" applyAlignment="1">
      <alignment horizontal="left" vertical="center" wrapText="1"/>
    </xf>
    <xf numFmtId="0" fontId="26" fillId="2" borderId="1" xfId="0" applyFont="1" applyFill="1" applyBorder="1" applyAlignment="1">
      <alignment horizontal="center" wrapText="1"/>
    </xf>
    <xf numFmtId="0" fontId="19" fillId="5" borderId="1" xfId="0" applyFont="1" applyFill="1" applyBorder="1" applyAlignment="1">
      <alignment horizontal="center" wrapText="1"/>
    </xf>
    <xf numFmtId="0" fontId="19" fillId="2" borderId="1" xfId="0" applyFont="1" applyFill="1" applyBorder="1" applyAlignment="1">
      <alignment horizontal="center" vertical="top"/>
    </xf>
    <xf numFmtId="0" fontId="19" fillId="5" borderId="1" xfId="0" applyFont="1" applyFill="1" applyBorder="1" applyAlignment="1">
      <alignment horizontal="center" vertical="top" wrapText="1"/>
    </xf>
    <xf numFmtId="0" fontId="0" fillId="0" borderId="6" xfId="0" applyBorder="1" applyAlignment="1">
      <alignment horizontal="left" vertical="top"/>
    </xf>
    <xf numFmtId="0" fontId="9" fillId="2" borderId="1" xfId="0" applyFont="1" applyFill="1" applyBorder="1" applyAlignment="1">
      <alignment horizontal="center" vertical="top" wrapText="1"/>
    </xf>
    <xf numFmtId="0" fontId="19" fillId="2" borderId="7" xfId="0" applyFont="1" applyFill="1" applyBorder="1" applyAlignment="1">
      <alignment horizontal="center" vertical="top" wrapText="1"/>
    </xf>
    <xf numFmtId="0" fontId="10" fillId="0" borderId="16" xfId="0" applyFont="1" applyBorder="1" applyAlignment="1">
      <alignment horizontal="left" vertical="top"/>
    </xf>
    <xf numFmtId="1" fontId="10" fillId="0" borderId="17" xfId="0" applyNumberFormat="1" applyFont="1" applyBorder="1" applyAlignment="1">
      <alignment horizontal="center" vertical="top"/>
    </xf>
    <xf numFmtId="0" fontId="10" fillId="0" borderId="17" xfId="0" applyFont="1" applyBorder="1" applyAlignment="1">
      <alignment horizontal="left" vertical="top"/>
    </xf>
    <xf numFmtId="10" fontId="13" fillId="0" borderId="14" xfId="0" applyNumberFormat="1" applyFont="1" applyBorder="1" applyAlignment="1">
      <alignment horizontal="center" vertical="top"/>
    </xf>
    <xf numFmtId="0" fontId="9" fillId="0" borderId="7" xfId="0" applyFont="1" applyBorder="1" applyAlignment="1">
      <alignment vertical="top"/>
    </xf>
    <xf numFmtId="0" fontId="9" fillId="2" borderId="1" xfId="0" applyFont="1" applyFill="1" applyBorder="1" applyAlignment="1">
      <alignment horizontal="center" vertical="top"/>
    </xf>
    <xf numFmtId="0" fontId="19" fillId="5" borderId="7" xfId="0" applyFont="1" applyFill="1" applyBorder="1" applyAlignment="1">
      <alignment horizontal="center" vertical="top" wrapText="1"/>
    </xf>
    <xf numFmtId="0" fontId="0" fillId="0" borderId="1" xfId="0" applyBorder="1" applyAlignment="1">
      <alignment horizontal="center" vertical="top"/>
    </xf>
    <xf numFmtId="0" fontId="0" fillId="0" borderId="19" xfId="0" applyBorder="1" applyAlignment="1">
      <alignment horizontal="left" vertical="top"/>
    </xf>
    <xf numFmtId="9" fontId="13" fillId="0" borderId="14" xfId="0" applyNumberFormat="1" applyFont="1" applyBorder="1" applyAlignment="1">
      <alignment horizontal="center" vertical="center"/>
    </xf>
    <xf numFmtId="164" fontId="0" fillId="0" borderId="1" xfId="0" applyNumberFormat="1" applyBorder="1" applyAlignment="1">
      <alignment horizontal="center" vertical="top"/>
    </xf>
    <xf numFmtId="0" fontId="9" fillId="0" borderId="16" xfId="0" applyFont="1" applyBorder="1" applyAlignment="1">
      <alignment horizontal="left" vertical="top" wrapText="1"/>
    </xf>
    <xf numFmtId="0" fontId="0" fillId="0" borderId="6" xfId="0" applyBorder="1" applyAlignment="1">
      <alignment horizontal="center" vertical="top"/>
    </xf>
    <xf numFmtId="0" fontId="0" fillId="0" borderId="0" xfId="0"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7" xfId="0" applyBorder="1" applyAlignment="1">
      <alignment horizontal="left" vertical="top"/>
    </xf>
    <xf numFmtId="10" fontId="13" fillId="0" borderId="20" xfId="0" applyNumberFormat="1"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top"/>
    </xf>
    <xf numFmtId="0" fontId="9" fillId="0" borderId="16" xfId="0" applyFont="1" applyBorder="1" applyAlignment="1">
      <alignment horizontal="left" vertical="top"/>
    </xf>
    <xf numFmtId="0" fontId="9" fillId="0" borderId="6" xfId="0" applyFont="1" applyBorder="1" applyAlignment="1">
      <alignment horizontal="left" vertical="top" wrapText="1"/>
    </xf>
    <xf numFmtId="0" fontId="11" fillId="0" borderId="6" xfId="0" applyFont="1" applyBorder="1" applyAlignment="1">
      <alignment horizontal="left" vertical="top" wrapText="1"/>
    </xf>
    <xf numFmtId="0" fontId="12" fillId="0" borderId="0" xfId="0" applyFont="1" applyAlignment="1">
      <alignment horizontal="center" vertical="top"/>
    </xf>
    <xf numFmtId="0" fontId="11" fillId="0" borderId="10" xfId="0" applyFont="1" applyBorder="1" applyAlignment="1">
      <alignment horizontal="left" vertical="top" wrapText="1"/>
    </xf>
    <xf numFmtId="0" fontId="0" fillId="0" borderId="10" xfId="0" applyBorder="1" applyAlignment="1">
      <alignment horizontal="center" vertical="top"/>
    </xf>
    <xf numFmtId="165" fontId="10" fillId="0" borderId="17" xfId="0" applyNumberFormat="1" applyFont="1" applyBorder="1" applyAlignment="1">
      <alignment horizontal="left" vertical="top"/>
    </xf>
    <xf numFmtId="0" fontId="0" fillId="0" borderId="1" xfId="0" applyBorder="1" applyAlignment="1" applyProtection="1">
      <alignment horizontal="left" vertical="top"/>
      <protection locked="0"/>
    </xf>
    <xf numFmtId="0" fontId="21" fillId="0" borderId="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22"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30" fillId="0" borderId="0" xfId="0" applyFont="1" applyAlignment="1" applyProtection="1">
      <alignment horizontal="left" vertical="top" wrapText="1"/>
      <protection locked="0"/>
    </xf>
    <xf numFmtId="0" fontId="22" fillId="0" borderId="17" xfId="0" applyFont="1" applyBorder="1" applyAlignment="1" applyProtection="1">
      <alignment horizontal="left" vertical="top" wrapText="1"/>
      <protection locked="0"/>
    </xf>
    <xf numFmtId="0" fontId="1" fillId="4" borderId="28" xfId="0" applyFont="1" applyFill="1" applyBorder="1" applyAlignment="1">
      <alignment horizontal="center" wrapText="1"/>
    </xf>
    <xf numFmtId="0" fontId="0" fillId="4" borderId="1" xfId="0" applyFill="1" applyBorder="1" applyAlignment="1">
      <alignment horizontal="center" vertical="center"/>
    </xf>
    <xf numFmtId="0" fontId="1" fillId="4" borderId="27"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0" fillId="0" borderId="18" xfId="0" applyBorder="1" applyAlignment="1">
      <alignment horizontal="center" wrapText="1"/>
    </xf>
    <xf numFmtId="0" fontId="0" fillId="4" borderId="1" xfId="0" applyFill="1" applyBorder="1" applyAlignment="1">
      <alignment horizontal="center" wrapText="1"/>
    </xf>
    <xf numFmtId="0" fontId="0" fillId="2" borderId="10"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17" fillId="0" borderId="10" xfId="0" applyFont="1" applyBorder="1" applyAlignment="1">
      <alignment horizontal="left" wrapText="1"/>
    </xf>
    <xf numFmtId="0" fontId="17" fillId="0" borderId="6" xfId="0" applyFont="1" applyBorder="1" applyAlignment="1">
      <alignment horizontal="left" wrapText="1"/>
    </xf>
    <xf numFmtId="0" fontId="17" fillId="0" borderId="7" xfId="0" applyFont="1" applyBorder="1" applyAlignment="1">
      <alignment horizontal="left" wrapText="1"/>
    </xf>
    <xf numFmtId="0" fontId="1" fillId="4" borderId="25" xfId="0" applyFont="1" applyFill="1" applyBorder="1" applyAlignment="1">
      <alignment horizontal="center" wrapText="1"/>
    </xf>
    <xf numFmtId="0" fontId="1" fillId="4" borderId="8" xfId="0" applyFont="1" applyFill="1" applyBorder="1" applyAlignment="1">
      <alignment horizontal="center" wrapText="1"/>
    </xf>
    <xf numFmtId="0" fontId="1" fillId="4" borderId="26" xfId="0" applyFont="1" applyFill="1" applyBorder="1" applyAlignment="1">
      <alignment horizontal="center" wrapText="1"/>
    </xf>
    <xf numFmtId="0" fontId="6" fillId="0" borderId="11" xfId="0"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protection locked="0"/>
    </xf>
    <xf numFmtId="0" fontId="13" fillId="4" borderId="0" xfId="0" applyFont="1" applyFill="1" applyAlignment="1">
      <alignment horizontal="center" vertical="center" wrapText="1"/>
    </xf>
    <xf numFmtId="0" fontId="0" fillId="4" borderId="0" xfId="0" applyFill="1" applyAlignment="1">
      <alignment horizontal="center" wrapText="1"/>
    </xf>
    <xf numFmtId="0" fontId="9" fillId="0" borderId="10" xfId="0" applyFont="1" applyBorder="1" applyAlignment="1">
      <alignment horizontal="right" vertical="top"/>
    </xf>
    <xf numFmtId="0" fontId="9" fillId="0" borderId="6" xfId="0" applyFont="1" applyBorder="1" applyAlignment="1">
      <alignment horizontal="right" vertical="top"/>
    </xf>
    <xf numFmtId="0" fontId="9" fillId="0" borderId="7" xfId="0" applyFont="1" applyBorder="1" applyAlignment="1">
      <alignment horizontal="right" vertical="top"/>
    </xf>
    <xf numFmtId="0" fontId="0" fillId="0" borderId="23" xfId="0" applyBorder="1" applyAlignment="1" applyProtection="1">
      <alignment horizontal="center" vertical="top" wrapText="1"/>
      <protection locked="0"/>
    </xf>
    <xf numFmtId="0" fontId="0" fillId="0" borderId="24" xfId="0" applyBorder="1" applyAlignment="1" applyProtection="1">
      <alignment horizontal="center" vertical="top" wrapText="1"/>
      <protection locked="0"/>
    </xf>
    <xf numFmtId="0" fontId="0" fillId="0" borderId="15" xfId="0" applyBorder="1" applyAlignment="1" applyProtection="1">
      <alignment horizontal="center" vertical="top" wrapText="1"/>
      <protection locked="0"/>
    </xf>
    <xf numFmtId="0" fontId="13" fillId="0" borderId="19" xfId="0" applyFont="1" applyBorder="1" applyAlignment="1">
      <alignment horizontal="right" vertical="top"/>
    </xf>
    <xf numFmtId="0" fontId="17" fillId="0" borderId="0" xfId="0" applyFont="1" applyAlignment="1">
      <alignment horizontal="right" vertical="top"/>
    </xf>
    <xf numFmtId="0" fontId="31" fillId="0" borderId="1" xfId="0" applyFont="1" applyBorder="1" applyAlignment="1" applyProtection="1">
      <alignment horizontal="center" vertical="top" wrapText="1"/>
      <protection locked="0"/>
    </xf>
    <xf numFmtId="0" fontId="30" fillId="0" borderId="23" xfId="0" applyFont="1" applyBorder="1" applyAlignment="1" applyProtection="1">
      <alignment horizontal="center" vertical="top" wrapText="1"/>
      <protection locked="0"/>
    </xf>
    <xf numFmtId="0" fontId="30" fillId="0" borderId="24" xfId="0" applyFont="1" applyBorder="1" applyAlignment="1" applyProtection="1">
      <alignment horizontal="center" vertical="top" wrapText="1"/>
      <protection locked="0"/>
    </xf>
    <xf numFmtId="0" fontId="30" fillId="0" borderId="15" xfId="0" applyFont="1" applyBorder="1" applyAlignment="1" applyProtection="1">
      <alignment horizontal="center" vertical="top" wrapText="1"/>
      <protection locked="0"/>
    </xf>
    <xf numFmtId="0" fontId="0" fillId="0" borderId="1" xfId="0" applyBorder="1" applyAlignment="1" applyProtection="1">
      <alignment horizontal="center" vertical="top" wrapText="1"/>
      <protection locked="0"/>
    </xf>
    <xf numFmtId="0" fontId="0" fillId="0" borderId="1" xfId="0" applyBorder="1" applyAlignment="1" applyProtection="1">
      <alignment horizontal="center" vertical="top"/>
      <protection locked="0"/>
    </xf>
    <xf numFmtId="0" fontId="30" fillId="0" borderId="1" xfId="0" applyFont="1" applyBorder="1" applyAlignment="1" applyProtection="1">
      <alignment horizontal="center" vertical="top" wrapText="1"/>
      <protection locked="0"/>
    </xf>
    <xf numFmtId="0" fontId="30" fillId="0" borderId="21" xfId="0" applyFont="1" applyBorder="1" applyAlignment="1" applyProtection="1">
      <alignment horizontal="center" vertical="top" wrapText="1"/>
      <protection locked="0"/>
    </xf>
    <xf numFmtId="0" fontId="30" fillId="0" borderId="16" xfId="0" applyFont="1" applyBorder="1" applyAlignment="1" applyProtection="1">
      <alignment horizontal="center" vertical="top" wrapText="1"/>
      <protection locked="0"/>
    </xf>
  </cellXfs>
  <cellStyles count="2">
    <cellStyle name="Normal" xfId="0" builtinId="0"/>
    <cellStyle name="Percent" xfId="1" builtinId="5"/>
  </cellStyles>
  <dxfs count="0"/>
  <tableStyles count="0" defaultTableStyle="TableStyleMedium9" defaultPivotStyle="PivotStyleLight16"/>
  <colors>
    <mruColors>
      <color rgb="FF7BD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26</xdr:row>
      <xdr:rowOff>104775</xdr:rowOff>
    </xdr:from>
    <xdr:to>
      <xdr:col>10</xdr:col>
      <xdr:colOff>1571625</xdr:colOff>
      <xdr:row>29</xdr:row>
      <xdr:rowOff>100965</xdr:rowOff>
    </xdr:to>
    <xdr:pic>
      <xdr:nvPicPr>
        <xdr:cNvPr id="819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24575" y="9401175"/>
          <a:ext cx="838200" cy="295275"/>
        </a:xfrm>
        <a:prstGeom prst="rect">
          <a:avLst/>
        </a:prstGeom>
        <a:noFill/>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38750" y="7486650"/>
          <a:ext cx="838200" cy="295275"/>
        </a:xfrm>
        <a:prstGeom prst="rect">
          <a:avLst/>
        </a:prstGeom>
        <a:noFill/>
      </xdr:spPr>
    </xdr:pic>
    <xdr:clientData/>
  </xdr:twoCellAnchor>
  <xdr:twoCellAnchor editAs="oneCell">
    <xdr:from>
      <xdr:col>1</xdr:col>
      <xdr:colOff>0</xdr:colOff>
      <xdr:row>0</xdr:row>
      <xdr:rowOff>19049</xdr:rowOff>
    </xdr:from>
    <xdr:to>
      <xdr:col>2</xdr:col>
      <xdr:colOff>304800</xdr:colOff>
      <xdr:row>1</xdr:row>
      <xdr:rowOff>15767</xdr:rowOff>
    </xdr:to>
    <xdr:pic>
      <xdr:nvPicPr>
        <xdr:cNvPr id="4" name="Picture 3" descr="eu-flag.png"/>
        <xdr:cNvPicPr>
          <a:picLocks noChangeAspect="1"/>
        </xdr:cNvPicPr>
      </xdr:nvPicPr>
      <xdr:blipFill>
        <a:blip xmlns:r="http://schemas.openxmlformats.org/officeDocument/2006/relationships" r:embed="rId3" cstate="print"/>
        <a:srcRect t="22656" r="87190" b="16406"/>
        <a:stretch>
          <a:fillRect/>
        </a:stretch>
      </xdr:blipFill>
      <xdr:spPr>
        <a:xfrm>
          <a:off x="0" y="19049"/>
          <a:ext cx="1143000" cy="749193"/>
        </a:xfrm>
        <a:prstGeom prst="rect">
          <a:avLst/>
        </a:prstGeom>
      </xdr:spPr>
    </xdr:pic>
    <xdr:clientData/>
  </xdr:twoCellAnchor>
  <xdr:twoCellAnchor editAs="oneCell">
    <xdr:from>
      <xdr:col>1</xdr:col>
      <xdr:colOff>0</xdr:colOff>
      <xdr:row>0</xdr:row>
      <xdr:rowOff>19049</xdr:rowOff>
    </xdr:from>
    <xdr:to>
      <xdr:col>2</xdr:col>
      <xdr:colOff>304800</xdr:colOff>
      <xdr:row>1</xdr:row>
      <xdr:rowOff>15767</xdr:rowOff>
    </xdr:to>
    <xdr:pic>
      <xdr:nvPicPr>
        <xdr:cNvPr id="5" name="Picture 4" descr="eu-flag.png"/>
        <xdr:cNvPicPr>
          <a:picLocks noChangeAspect="1"/>
        </xdr:cNvPicPr>
      </xdr:nvPicPr>
      <xdr:blipFill>
        <a:blip xmlns:r="http://schemas.openxmlformats.org/officeDocument/2006/relationships" r:embed="rId3" cstate="print"/>
        <a:srcRect t="22656" r="87190" b="16406"/>
        <a:stretch>
          <a:fillRect/>
        </a:stretch>
      </xdr:blipFill>
      <xdr:spPr>
        <a:xfrm>
          <a:off x="160020" y="19049"/>
          <a:ext cx="1165860" cy="743478"/>
        </a:xfrm>
        <a:prstGeom prst="rect">
          <a:avLst/>
        </a:prstGeom>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6"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1660" y="2636520"/>
          <a:ext cx="838200" cy="295275"/>
        </a:xfrm>
        <a:prstGeom prst="rect">
          <a:avLst/>
        </a:prstGeom>
        <a:noFill/>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7"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61660" y="2636520"/>
          <a:ext cx="838200" cy="295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46</xdr:row>
      <xdr:rowOff>0</xdr:rowOff>
    </xdr:from>
    <xdr:to>
      <xdr:col>10</xdr:col>
      <xdr:colOff>9525</xdr:colOff>
      <xdr:row>46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46</xdr:row>
      <xdr:rowOff>0</xdr:rowOff>
    </xdr:from>
    <xdr:to>
      <xdr:col>10</xdr:col>
      <xdr:colOff>837334</xdr:colOff>
      <xdr:row>46</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oneCellAnchor>
    <xdr:from>
      <xdr:col>7</xdr:col>
      <xdr:colOff>285750</xdr:colOff>
      <xdr:row>31</xdr:row>
      <xdr:rowOff>85725</xdr:rowOff>
    </xdr:from>
    <xdr:ext cx="184731" cy="264560"/>
    <xdr:sp macro="" textlink="">
      <xdr:nvSpPr>
        <xdr:cNvPr id="5" name="TextBox 4"/>
        <xdr:cNvSpPr txBox="1"/>
      </xdr:nvSpPr>
      <xdr:spPr>
        <a:xfrm>
          <a:off x="5057775" y="11534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lt-LT"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33</xdr:row>
      <xdr:rowOff>0</xdr:rowOff>
    </xdr:from>
    <xdr:to>
      <xdr:col>10</xdr:col>
      <xdr:colOff>0</xdr:colOff>
      <xdr:row>33</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33</xdr:row>
      <xdr:rowOff>0</xdr:rowOff>
    </xdr:from>
    <xdr:to>
      <xdr:col>10</xdr:col>
      <xdr:colOff>838200</xdr:colOff>
      <xdr:row>33</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5725" y="11077575"/>
          <a:ext cx="838200" cy="2952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38</xdr:row>
      <xdr:rowOff>0</xdr:rowOff>
    </xdr:from>
    <xdr:to>
      <xdr:col>10</xdr:col>
      <xdr:colOff>0</xdr:colOff>
      <xdr:row>39</xdr:row>
      <xdr:rowOff>104775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9</xdr:col>
      <xdr:colOff>0</xdr:colOff>
      <xdr:row>38</xdr:row>
      <xdr:rowOff>0</xdr:rowOff>
    </xdr:from>
    <xdr:to>
      <xdr:col>9</xdr:col>
      <xdr:colOff>0</xdr:colOff>
      <xdr:row>38</xdr:row>
      <xdr:rowOff>295275</xdr:rowOff>
    </xdr:to>
    <xdr:pic>
      <xdr:nvPicPr>
        <xdr:cNvPr id="4" name="Picture 3"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7705725" y="11077575"/>
          <a:ext cx="0" cy="295275"/>
        </a:xfrm>
        <a:prstGeom prst="rect">
          <a:avLst/>
        </a:prstGeom>
        <a:noFill/>
      </xdr:spPr>
    </xdr:pic>
    <xdr:clientData/>
  </xdr:twoCellAnchor>
  <xdr:twoCellAnchor editAs="oneCell">
    <xdr:from>
      <xdr:col>9</xdr:col>
      <xdr:colOff>0</xdr:colOff>
      <xdr:row>38</xdr:row>
      <xdr:rowOff>0</xdr:rowOff>
    </xdr:from>
    <xdr:to>
      <xdr:col>9</xdr:col>
      <xdr:colOff>838200</xdr:colOff>
      <xdr:row>38</xdr:row>
      <xdr:rowOff>295275</xdr:rowOff>
    </xdr:to>
    <xdr:pic>
      <xdr:nvPicPr>
        <xdr:cNvPr id="5"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5725" y="11077575"/>
          <a:ext cx="838200" cy="2952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26</xdr:row>
      <xdr:rowOff>0</xdr:rowOff>
    </xdr:from>
    <xdr:to>
      <xdr:col>9</xdr:col>
      <xdr:colOff>0</xdr:colOff>
      <xdr:row>26</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26</xdr:row>
      <xdr:rowOff>0</xdr:rowOff>
    </xdr:from>
    <xdr:to>
      <xdr:col>10</xdr:col>
      <xdr:colOff>838200</xdr:colOff>
      <xdr:row>26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dimension ref="B1:S28"/>
  <sheetViews>
    <sheetView tabSelected="1" zoomScaleNormal="100" workbookViewId="0">
      <selection activeCell="E5" sqref="E5:K5"/>
    </sheetView>
  </sheetViews>
  <sheetFormatPr defaultRowHeight="15"/>
  <cols>
    <col min="1" max="1" width="2.28515625" customWidth="1"/>
    <col min="2" max="2" width="12.5703125" customWidth="1"/>
    <col min="4" max="4" width="3" customWidth="1"/>
    <col min="7" max="7" width="5.28515625" customWidth="1"/>
    <col min="8" max="8" width="4" customWidth="1"/>
    <col min="9" max="9" width="4.28515625" customWidth="1"/>
    <col min="10" max="10" width="24.28515625" customWidth="1"/>
    <col min="11" max="11" width="55.140625" customWidth="1"/>
    <col min="12" max="12" width="3.42578125" hidden="1" customWidth="1"/>
  </cols>
  <sheetData>
    <row r="1" spans="2:19" ht="59.25" customHeight="1" thickBot="1">
      <c r="C1" s="110" t="s">
        <v>155</v>
      </c>
      <c r="D1" s="110"/>
      <c r="E1" s="110"/>
      <c r="F1" s="110"/>
      <c r="G1" s="110"/>
      <c r="H1" s="110"/>
      <c r="I1" s="110"/>
      <c r="J1" s="110"/>
      <c r="K1" s="110"/>
    </row>
    <row r="2" spans="2:19" s="24" customFormat="1" ht="21.75" customHeight="1" thickBot="1">
      <c r="B2" s="118" t="s">
        <v>189</v>
      </c>
      <c r="C2" s="119"/>
      <c r="D2" s="119"/>
      <c r="E2" s="119"/>
      <c r="F2" s="119"/>
      <c r="G2" s="119"/>
      <c r="H2" s="119"/>
      <c r="I2" s="119"/>
      <c r="J2" s="119"/>
      <c r="K2" s="119"/>
      <c r="L2" s="120"/>
      <c r="M2"/>
      <c r="N2"/>
      <c r="O2"/>
      <c r="P2"/>
      <c r="Q2"/>
      <c r="R2"/>
      <c r="S2"/>
    </row>
    <row r="3" spans="2:19" s="24" customFormat="1" ht="32.25" customHeight="1" thickTop="1">
      <c r="B3" s="106" t="s">
        <v>237</v>
      </c>
      <c r="C3" s="107"/>
      <c r="D3" s="107"/>
      <c r="E3" s="130" t="s">
        <v>243</v>
      </c>
      <c r="F3" s="130"/>
      <c r="G3" s="130"/>
      <c r="H3" s="130"/>
      <c r="I3" s="130"/>
      <c r="J3" s="130"/>
      <c r="K3" s="130"/>
      <c r="L3" s="104"/>
      <c r="M3"/>
      <c r="N3"/>
      <c r="O3"/>
      <c r="P3"/>
      <c r="Q3"/>
      <c r="R3"/>
      <c r="S3"/>
    </row>
    <row r="4" spans="2:19" s="24" customFormat="1" ht="32.25" customHeight="1">
      <c r="B4" s="106" t="s">
        <v>242</v>
      </c>
      <c r="C4" s="107"/>
      <c r="D4" s="107"/>
      <c r="E4" s="130" t="s">
        <v>244</v>
      </c>
      <c r="F4" s="131"/>
      <c r="G4" s="131"/>
      <c r="H4" s="131"/>
      <c r="I4" s="131"/>
      <c r="J4" s="131"/>
      <c r="K4" s="131"/>
      <c r="L4" s="104"/>
      <c r="M4"/>
      <c r="N4"/>
      <c r="O4"/>
      <c r="P4"/>
      <c r="Q4"/>
      <c r="R4"/>
      <c r="S4"/>
    </row>
    <row r="5" spans="2:19" s="24" customFormat="1" ht="32.25" customHeight="1">
      <c r="B5" s="106" t="s">
        <v>238</v>
      </c>
      <c r="C5" s="107"/>
      <c r="D5" s="107"/>
      <c r="E5" s="107" t="s">
        <v>239</v>
      </c>
      <c r="F5" s="107"/>
      <c r="G5" s="107"/>
      <c r="H5" s="107"/>
      <c r="I5" s="107"/>
      <c r="J5" s="107"/>
      <c r="K5" s="107"/>
      <c r="L5" s="104"/>
      <c r="M5"/>
      <c r="N5"/>
      <c r="O5"/>
      <c r="P5"/>
      <c r="Q5"/>
      <c r="R5"/>
      <c r="S5"/>
    </row>
    <row r="6" spans="2:19" s="24" customFormat="1" ht="32.25" customHeight="1">
      <c r="B6" s="106" t="s">
        <v>240</v>
      </c>
      <c r="C6" s="107"/>
      <c r="D6" s="107"/>
      <c r="E6" s="107" t="s">
        <v>241</v>
      </c>
      <c r="F6" s="107"/>
      <c r="G6" s="107"/>
      <c r="H6" s="107"/>
      <c r="I6" s="107"/>
      <c r="J6" s="107"/>
      <c r="K6" s="107"/>
      <c r="L6" s="104"/>
      <c r="M6"/>
      <c r="N6"/>
      <c r="O6"/>
      <c r="P6"/>
      <c r="Q6"/>
      <c r="R6"/>
      <c r="S6"/>
    </row>
    <row r="7" spans="2:19" s="24" customFormat="1" ht="32.25" customHeight="1" thickBot="1">
      <c r="B7" s="108" t="s">
        <v>153</v>
      </c>
      <c r="C7" s="109"/>
      <c r="D7" s="109"/>
      <c r="E7" s="111" t="s">
        <v>154</v>
      </c>
      <c r="F7" s="111"/>
      <c r="G7" s="111"/>
      <c r="H7" s="111"/>
      <c r="I7" s="111"/>
      <c r="J7" s="111"/>
      <c r="K7" s="105"/>
      <c r="L7" s="104"/>
      <c r="M7"/>
      <c r="N7"/>
      <c r="O7"/>
      <c r="P7"/>
      <c r="Q7"/>
      <c r="R7"/>
      <c r="S7"/>
    </row>
    <row r="8" spans="2:19" ht="48.75" customHeight="1" thickBot="1">
      <c r="B8" s="121" t="s">
        <v>151</v>
      </c>
      <c r="C8" s="122"/>
      <c r="D8" s="122"/>
      <c r="E8" s="122"/>
      <c r="F8" s="122"/>
      <c r="G8" s="122"/>
      <c r="H8" s="122"/>
      <c r="I8" s="122"/>
      <c r="J8" s="122"/>
      <c r="K8" s="123"/>
    </row>
    <row r="9" spans="2:19" ht="7.5" customHeight="1">
      <c r="B9" s="6"/>
      <c r="C9" s="6"/>
      <c r="D9" s="7"/>
      <c r="E9" s="7"/>
      <c r="F9" s="7"/>
      <c r="G9" s="7"/>
      <c r="H9" s="7"/>
      <c r="I9" s="7"/>
      <c r="J9" s="7"/>
      <c r="K9" s="5"/>
    </row>
    <row r="10" spans="2:19" ht="33" customHeight="1">
      <c r="B10" s="112" t="s">
        <v>0</v>
      </c>
      <c r="C10" s="113"/>
      <c r="D10" s="114"/>
      <c r="E10" s="124" t="s">
        <v>15</v>
      </c>
      <c r="F10" s="125"/>
      <c r="G10" s="125"/>
      <c r="H10" s="125"/>
      <c r="I10" s="125"/>
      <c r="J10" s="125"/>
      <c r="K10" s="126"/>
      <c r="L10" s="3"/>
    </row>
    <row r="11" spans="2:19" ht="7.5" customHeight="1">
      <c r="B11" s="23"/>
      <c r="C11" s="23"/>
      <c r="D11" s="23"/>
      <c r="E11" s="6"/>
      <c r="F11" s="5"/>
      <c r="G11" s="5"/>
      <c r="H11" s="5"/>
      <c r="I11" s="5"/>
      <c r="J11" s="5"/>
      <c r="K11" s="5"/>
    </row>
    <row r="12" spans="2:19" ht="153" customHeight="1">
      <c r="B12" s="112" t="s">
        <v>1</v>
      </c>
      <c r="C12" s="113"/>
      <c r="D12" s="114"/>
      <c r="E12" s="127" t="s">
        <v>152</v>
      </c>
      <c r="F12" s="128"/>
      <c r="G12" s="128"/>
      <c r="H12" s="128"/>
      <c r="I12" s="128"/>
      <c r="J12" s="128"/>
      <c r="K12" s="129"/>
    </row>
    <row r="13" spans="2:19" ht="7.5" customHeight="1">
      <c r="B13" s="25"/>
      <c r="C13" s="25"/>
      <c r="D13" s="25"/>
      <c r="E13" s="5"/>
      <c r="F13" s="5"/>
      <c r="G13" s="5"/>
      <c r="H13" s="5"/>
      <c r="I13" s="5"/>
      <c r="J13" s="5"/>
      <c r="K13" s="5"/>
    </row>
    <row r="14" spans="2:19" ht="74.25" customHeight="1">
      <c r="B14" s="112" t="s">
        <v>190</v>
      </c>
      <c r="C14" s="113"/>
      <c r="D14" s="114"/>
      <c r="E14" s="115" t="s">
        <v>141</v>
      </c>
      <c r="F14" s="116"/>
      <c r="G14" s="116"/>
      <c r="H14" s="116"/>
      <c r="I14" s="116"/>
      <c r="J14" s="116"/>
      <c r="K14" s="117"/>
    </row>
    <row r="15" spans="2:19" ht="22.5" customHeight="1" thickBot="1">
      <c r="J15" s="1"/>
    </row>
    <row r="16" spans="2:19" ht="16.5" thickTop="1" thickBot="1">
      <c r="B16" s="4" t="s">
        <v>2</v>
      </c>
      <c r="I16" s="2"/>
      <c r="J16" s="27">
        <f>SUM(J18:J21)</f>
        <v>0.73750000000000004</v>
      </c>
    </row>
    <row r="17" spans="2:15" s="8" customFormat="1" ht="11.25" customHeight="1" thickTop="1" thickBot="1">
      <c r="B17" s="30"/>
      <c r="C17" s="31"/>
      <c r="D17" s="31"/>
      <c r="O17" s="22"/>
    </row>
    <row r="18" spans="2:15" ht="16.5" thickTop="1" thickBot="1">
      <c r="B18" t="s">
        <v>41</v>
      </c>
      <c r="I18" s="2"/>
      <c r="J18" s="28">
        <f>'A - Didactical solutions'!F44</f>
        <v>0.21333333333333337</v>
      </c>
      <c r="K18" s="26" t="s">
        <v>96</v>
      </c>
      <c r="L18" s="9"/>
    </row>
    <row r="19" spans="2:15" ht="16.5" thickTop="1" thickBot="1">
      <c r="B19" t="s">
        <v>13</v>
      </c>
      <c r="I19" s="2"/>
      <c r="J19" s="29">
        <f>'B - Information technologies'!F31</f>
        <v>0.23800000000000002</v>
      </c>
      <c r="K19" s="26" t="s">
        <v>96</v>
      </c>
      <c r="L19" s="9"/>
    </row>
    <row r="20" spans="2:15" ht="16.5" thickTop="1" thickBot="1">
      <c r="B20" t="s">
        <v>14</v>
      </c>
      <c r="I20" s="2"/>
      <c r="J20" s="29">
        <f>'C - Structure and design'!F36</f>
        <v>0.14066666666666666</v>
      </c>
      <c r="K20" s="26" t="s">
        <v>97</v>
      </c>
      <c r="L20" s="9"/>
    </row>
    <row r="21" spans="2:15" ht="16.5" thickTop="1" thickBot="1">
      <c r="B21" t="s">
        <v>42</v>
      </c>
      <c r="I21" s="2"/>
      <c r="J21" s="29">
        <f>'D - Learning organization'!F24</f>
        <v>0.14549999999999999</v>
      </c>
      <c r="K21" s="26" t="s">
        <v>97</v>
      </c>
      <c r="L21" s="9"/>
    </row>
    <row r="22" spans="2:15" ht="15.75" thickTop="1"/>
    <row r="23" spans="2:15" ht="16.5" hidden="1" thickTop="1" thickBot="1">
      <c r="B23" s="4" t="s">
        <v>158</v>
      </c>
      <c r="J23" s="50">
        <f>SUM(J25:J28)</f>
        <v>0.3096666666666667</v>
      </c>
    </row>
    <row r="24" spans="2:15" ht="8.25" hidden="1" customHeight="1" thickTop="1" thickBot="1"/>
    <row r="25" spans="2:15" ht="16.5" hidden="1" thickTop="1" thickBot="1">
      <c r="B25" t="s">
        <v>41</v>
      </c>
      <c r="I25" s="2"/>
      <c r="J25" s="28">
        <f>'A - Didactical solutions'!G44</f>
        <v>0.12500000000000003</v>
      </c>
      <c r="K25" s="26" t="s">
        <v>96</v>
      </c>
    </row>
    <row r="26" spans="2:15" ht="16.5" hidden="1" thickTop="1" thickBot="1">
      <c r="B26" t="s">
        <v>13</v>
      </c>
      <c r="I26" s="2"/>
      <c r="J26" s="29">
        <f>'B - Information technologies'!G31</f>
        <v>0</v>
      </c>
      <c r="K26" s="26" t="s">
        <v>96</v>
      </c>
    </row>
    <row r="27" spans="2:15" ht="16.5" hidden="1" thickTop="1" thickBot="1">
      <c r="B27" t="s">
        <v>14</v>
      </c>
      <c r="I27" s="2"/>
      <c r="J27" s="29">
        <f>'C - Structure and design'!G36</f>
        <v>8.1333333333333341E-2</v>
      </c>
      <c r="K27" s="26" t="s">
        <v>97</v>
      </c>
    </row>
    <row r="28" spans="2:15" ht="16.5" hidden="1" thickTop="1" thickBot="1">
      <c r="B28" t="s">
        <v>42</v>
      </c>
      <c r="I28" s="2"/>
      <c r="J28" s="29">
        <f>'D - Learning organization'!G24</f>
        <v>0.10333333333333335</v>
      </c>
      <c r="K28" s="26" t="s">
        <v>97</v>
      </c>
    </row>
  </sheetData>
  <sheetProtection password="C7FA" sheet="1" objects="1" scenarios="1"/>
  <mergeCells count="19">
    <mergeCell ref="B14:D14"/>
    <mergeCell ref="E14:K14"/>
    <mergeCell ref="B2:L2"/>
    <mergeCell ref="B8:K8"/>
    <mergeCell ref="B10:D10"/>
    <mergeCell ref="E10:K10"/>
    <mergeCell ref="B12:D12"/>
    <mergeCell ref="E12:K12"/>
    <mergeCell ref="B3:D3"/>
    <mergeCell ref="E3:K3"/>
    <mergeCell ref="B4:D4"/>
    <mergeCell ref="E4:K4"/>
    <mergeCell ref="B5:D5"/>
    <mergeCell ref="E5:K5"/>
    <mergeCell ref="B6:D6"/>
    <mergeCell ref="E6:K6"/>
    <mergeCell ref="B7:D7"/>
    <mergeCell ref="C1:K1"/>
    <mergeCell ref="E7:J7"/>
  </mergeCells>
  <phoneticPr fontId="7" type="noConversion"/>
  <pageMargins left="0.48" right="0.3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N47"/>
  <sheetViews>
    <sheetView zoomScaleNormal="100" workbookViewId="0">
      <selection activeCell="L1" sqref="L1:L1048576"/>
    </sheetView>
  </sheetViews>
  <sheetFormatPr defaultColWidth="34.5703125" defaultRowHeight="15"/>
  <cols>
    <col min="1" max="1" width="4.42578125" style="11" customWidth="1"/>
    <col min="2" max="2" width="37.42578125" style="10" customWidth="1"/>
    <col min="3" max="3" width="17" style="11" customWidth="1"/>
    <col min="4" max="4" width="15.85546875" style="11" hidden="1" customWidth="1"/>
    <col min="5" max="5" width="0.28515625" style="12" hidden="1" customWidth="1"/>
    <col min="6" max="6" width="7.85546875" style="11" customWidth="1"/>
    <col min="7" max="7" width="7.85546875" style="11" hidden="1" customWidth="1"/>
    <col min="8" max="8" width="2.5703125" style="11" customWidth="1"/>
    <col min="9" max="9" width="3.5703125" style="11" customWidth="1"/>
    <col min="10" max="10" width="38.85546875" style="11" customWidth="1"/>
    <col min="11" max="11" width="23.7109375" style="11" customWidth="1"/>
    <col min="12" max="12" width="32.140625" style="11" hidden="1" customWidth="1"/>
    <col min="13" max="13" width="3" style="11" customWidth="1"/>
    <col min="14" max="14" width="34.5703125" style="11" hidden="1" customWidth="1"/>
    <col min="15" max="16384" width="34.5703125" style="11"/>
  </cols>
  <sheetData>
    <row r="1" spans="1:14" s="19" customFormat="1">
      <c r="A1" s="32" t="s">
        <v>100</v>
      </c>
      <c r="B1" s="18"/>
      <c r="E1" s="20"/>
    </row>
    <row r="2" spans="1:14" ht="76.5" customHeight="1">
      <c r="A2" s="61" t="s">
        <v>75</v>
      </c>
      <c r="B2" s="62" t="s">
        <v>162</v>
      </c>
      <c r="C2" s="63" t="s">
        <v>118</v>
      </c>
      <c r="D2" s="64" t="s">
        <v>156</v>
      </c>
      <c r="E2" s="65" t="s">
        <v>9</v>
      </c>
      <c r="F2" s="65" t="s">
        <v>12</v>
      </c>
      <c r="G2" s="66" t="s">
        <v>157</v>
      </c>
      <c r="H2" s="67"/>
      <c r="I2" s="67"/>
      <c r="J2" s="68" t="s">
        <v>119</v>
      </c>
      <c r="K2" s="69" t="s">
        <v>171</v>
      </c>
      <c r="L2" s="66" t="s">
        <v>176</v>
      </c>
    </row>
    <row r="3" spans="1:14" ht="30">
      <c r="A3" s="60" t="s">
        <v>3</v>
      </c>
      <c r="B3" s="81" t="s">
        <v>36</v>
      </c>
      <c r="C3" s="67"/>
      <c r="D3" s="67"/>
      <c r="E3" s="82"/>
      <c r="F3" s="82"/>
      <c r="G3" s="82"/>
      <c r="I3" s="11" t="s">
        <v>3</v>
      </c>
      <c r="J3" s="142" t="s">
        <v>202</v>
      </c>
      <c r="K3" s="143"/>
      <c r="L3" s="143"/>
      <c r="N3" s="53" t="s">
        <v>121</v>
      </c>
    </row>
    <row r="4" spans="1:14" s="33" customFormat="1" ht="38.25" customHeight="1">
      <c r="A4" s="38">
        <v>1</v>
      </c>
      <c r="B4" s="39" t="s">
        <v>43</v>
      </c>
      <c r="C4" s="97" t="s">
        <v>124</v>
      </c>
      <c r="D4" s="97" t="s">
        <v>121</v>
      </c>
      <c r="E4" s="34">
        <f>1.5/100</f>
        <v>1.4999999999999999E-2</v>
      </c>
      <c r="F4" s="54">
        <f>IF(C4="0 - not considered at all",0*$E4,IF(C4="1 -  planned, not implemented",1*$E4/3,IF(C4="2 - partially implemented",2*$E4/3,$E4)))</f>
        <v>1.4999999999999999E-2</v>
      </c>
      <c r="G4" s="55">
        <f>IF(D4="0 - not considered at all",0*$E4,IF(D4="1 -  planned, not implemented",1*$E4/3,IF(D4="2 - partially implemented",2*$E4/3,$E4)))</f>
        <v>0</v>
      </c>
      <c r="J4" s="142"/>
      <c r="K4" s="144"/>
      <c r="L4" s="144"/>
      <c r="N4" s="53" t="s">
        <v>122</v>
      </c>
    </row>
    <row r="5" spans="1:14" s="33" customFormat="1" ht="28.5" customHeight="1">
      <c r="A5" s="38">
        <v>2</v>
      </c>
      <c r="B5" s="39" t="s">
        <v>45</v>
      </c>
      <c r="C5" s="97" t="s">
        <v>124</v>
      </c>
      <c r="D5" s="97" t="s">
        <v>122</v>
      </c>
      <c r="E5" s="34">
        <f>1.5/100</f>
        <v>1.4999999999999999E-2</v>
      </c>
      <c r="F5" s="54">
        <f t="shared" ref="F5:F6" si="0">IF(C5="0 - not considered at all",0*$E5,IF(C5="1 -  planned, not implemented",1*$E5/3,IF(C5="2 - partially implemented",2*$E5/3,$E5)))</f>
        <v>1.4999999999999999E-2</v>
      </c>
      <c r="G5" s="55">
        <f>IF(D5="0 - not considered at all",0*$E5,IF(D5="1 -  planned, not implemented",1*$E5/3,IF(D5="2 - partially implemented",2*$E5/3,$E5)))</f>
        <v>5.0000000000000001E-3</v>
      </c>
      <c r="J5" s="142"/>
      <c r="K5" s="144"/>
      <c r="L5" s="144"/>
      <c r="N5" s="53" t="s">
        <v>123</v>
      </c>
    </row>
    <row r="6" spans="1:14" s="33" customFormat="1" ht="38.25">
      <c r="A6" s="38">
        <v>3</v>
      </c>
      <c r="B6" s="40" t="s">
        <v>66</v>
      </c>
      <c r="C6" s="97" t="s">
        <v>124</v>
      </c>
      <c r="D6" s="97" t="s">
        <v>123</v>
      </c>
      <c r="E6" s="34">
        <f>2/100</f>
        <v>0.02</v>
      </c>
      <c r="F6" s="54">
        <f t="shared" si="0"/>
        <v>0.02</v>
      </c>
      <c r="G6" s="55">
        <f>IF(D6="0 - not considered at all",0*$E6,IF(D6="1 -  planned, not implemented",1*$E6/3,IF(D6="2 - partially implemented",2*$E6/3,$E6)))</f>
        <v>1.3333333333333334E-2</v>
      </c>
      <c r="J6" s="142"/>
      <c r="K6" s="145"/>
      <c r="L6" s="145"/>
      <c r="N6" s="53" t="s">
        <v>124</v>
      </c>
    </row>
    <row r="7" spans="1:14" ht="17.25" customHeight="1">
      <c r="A7" s="37" t="s">
        <v>8</v>
      </c>
      <c r="B7" s="14"/>
      <c r="C7" s="134" t="s">
        <v>164</v>
      </c>
      <c r="D7" s="135"/>
      <c r="E7" s="136"/>
      <c r="F7" s="21">
        <f>SUM(F4:F6)</f>
        <v>0.05</v>
      </c>
      <c r="G7" s="21">
        <f>SUM(G4:G6)</f>
        <v>1.8333333333333333E-2</v>
      </c>
      <c r="H7" s="72" t="s">
        <v>192</v>
      </c>
      <c r="I7" s="71"/>
      <c r="J7" s="83"/>
      <c r="K7" s="83"/>
      <c r="L7" s="84"/>
    </row>
    <row r="8" spans="1:14">
      <c r="A8" s="36" t="s">
        <v>4</v>
      </c>
      <c r="B8" s="87" t="s">
        <v>10</v>
      </c>
      <c r="C8" s="67"/>
      <c r="D8" s="85"/>
      <c r="E8" s="94"/>
      <c r="F8" s="82"/>
      <c r="G8" s="82"/>
      <c r="I8" s="11" t="s">
        <v>4</v>
      </c>
      <c r="J8" s="137" t="s">
        <v>203</v>
      </c>
      <c r="K8" s="137"/>
      <c r="L8" s="137"/>
    </row>
    <row r="9" spans="1:14" ht="38.25">
      <c r="A9" s="37">
        <v>1</v>
      </c>
      <c r="B9" s="39" t="s">
        <v>163</v>
      </c>
      <c r="C9" s="97" t="s">
        <v>123</v>
      </c>
      <c r="D9" s="97" t="s">
        <v>123</v>
      </c>
      <c r="E9" s="34">
        <f>2*0.5/100</f>
        <v>0.01</v>
      </c>
      <c r="F9" s="54">
        <f t="shared" ref="F9:F14" si="1">IF(C9="0 - not considered at all",0*$E9,IF(C9="1 -  planned, not implemented",1*$E9/3,IF(C9="2 - partially implemented",2*$E9/3,$E9)))</f>
        <v>6.6666666666666671E-3</v>
      </c>
      <c r="G9" s="55">
        <f t="shared" ref="G9:G14" si="2">IF(D9="0 - not considered at all",0*$E9,IF(D9="1 -  planned, not implemented",1*$E9/3,IF(D9="2 - partially implemented",2*$E9/3,$E9)))</f>
        <v>6.6666666666666671E-3</v>
      </c>
      <c r="J9" s="138"/>
      <c r="K9" s="138"/>
      <c r="L9" s="138"/>
    </row>
    <row r="10" spans="1:14" ht="25.5">
      <c r="A10" s="37">
        <v>2</v>
      </c>
      <c r="B10" s="39" t="s">
        <v>46</v>
      </c>
      <c r="C10" s="97" t="s">
        <v>124</v>
      </c>
      <c r="D10" s="97" t="s">
        <v>121</v>
      </c>
      <c r="E10" s="34">
        <f>0.5/100</f>
        <v>5.0000000000000001E-3</v>
      </c>
      <c r="F10" s="54">
        <f t="shared" si="1"/>
        <v>5.0000000000000001E-3</v>
      </c>
      <c r="G10" s="55">
        <f t="shared" si="2"/>
        <v>0</v>
      </c>
      <c r="J10" s="138"/>
      <c r="K10" s="138"/>
      <c r="L10" s="138"/>
    </row>
    <row r="11" spans="1:14" ht="25.5">
      <c r="A11" s="37">
        <v>3</v>
      </c>
      <c r="B11" s="40" t="s">
        <v>47</v>
      </c>
      <c r="C11" s="97" t="s">
        <v>124</v>
      </c>
      <c r="D11" s="97" t="s">
        <v>122</v>
      </c>
      <c r="E11" s="34">
        <f t="shared" ref="E11:E13" si="3">2*0.5/100</f>
        <v>0.01</v>
      </c>
      <c r="F11" s="54">
        <f t="shared" si="1"/>
        <v>0.01</v>
      </c>
      <c r="G11" s="55">
        <f t="shared" si="2"/>
        <v>3.3333333333333335E-3</v>
      </c>
      <c r="J11" s="138"/>
      <c r="K11" s="138"/>
      <c r="L11" s="138"/>
    </row>
    <row r="12" spans="1:14" ht="25.5">
      <c r="A12" s="37">
        <v>4</v>
      </c>
      <c r="B12" s="40" t="s">
        <v>48</v>
      </c>
      <c r="C12" s="97" t="s">
        <v>123</v>
      </c>
      <c r="D12" s="97" t="s">
        <v>123</v>
      </c>
      <c r="E12" s="34">
        <f t="shared" si="3"/>
        <v>0.01</v>
      </c>
      <c r="F12" s="54">
        <f t="shared" si="1"/>
        <v>6.6666666666666671E-3</v>
      </c>
      <c r="G12" s="55">
        <f t="shared" si="2"/>
        <v>6.6666666666666671E-3</v>
      </c>
      <c r="J12" s="138"/>
      <c r="K12" s="138"/>
      <c r="L12" s="138"/>
    </row>
    <row r="13" spans="1:14" ht="25.5">
      <c r="A13" s="37">
        <v>5</v>
      </c>
      <c r="B13" s="40" t="s">
        <v>50</v>
      </c>
      <c r="C13" s="97" t="s">
        <v>123</v>
      </c>
      <c r="D13" s="97" t="s">
        <v>124</v>
      </c>
      <c r="E13" s="34">
        <f t="shared" si="3"/>
        <v>0.01</v>
      </c>
      <c r="F13" s="54">
        <f t="shared" si="1"/>
        <v>6.6666666666666671E-3</v>
      </c>
      <c r="G13" s="55">
        <f t="shared" si="2"/>
        <v>0.01</v>
      </c>
      <c r="J13" s="138"/>
      <c r="K13" s="138"/>
      <c r="L13" s="138"/>
    </row>
    <row r="14" spans="1:14" ht="38.25">
      <c r="A14" s="37">
        <v>6</v>
      </c>
      <c r="B14" s="40" t="s">
        <v>49</v>
      </c>
      <c r="C14" s="97" t="s">
        <v>124</v>
      </c>
      <c r="D14" s="97" t="s">
        <v>124</v>
      </c>
      <c r="E14" s="34">
        <f>0.5/100</f>
        <v>5.0000000000000001E-3</v>
      </c>
      <c r="F14" s="54">
        <f t="shared" si="1"/>
        <v>5.0000000000000001E-3</v>
      </c>
      <c r="G14" s="55">
        <f t="shared" si="2"/>
        <v>5.0000000000000001E-3</v>
      </c>
      <c r="J14" s="139"/>
      <c r="K14" s="139"/>
      <c r="L14" s="139"/>
    </row>
    <row r="15" spans="1:14">
      <c r="A15" s="37" t="s">
        <v>8</v>
      </c>
      <c r="B15" s="14"/>
      <c r="C15" s="134" t="s">
        <v>165</v>
      </c>
      <c r="D15" s="135"/>
      <c r="E15" s="136"/>
      <c r="F15" s="21">
        <f>SUM(F9:F14)</f>
        <v>0.04</v>
      </c>
      <c r="G15" s="21">
        <f>SUM(G9:G14)</f>
        <v>3.1666666666666662E-2</v>
      </c>
      <c r="H15" s="72" t="s">
        <v>192</v>
      </c>
      <c r="I15" s="71"/>
      <c r="J15" s="83"/>
      <c r="K15" s="83"/>
      <c r="L15" s="83"/>
    </row>
    <row r="16" spans="1:14" ht="30" customHeight="1">
      <c r="A16" s="36" t="s">
        <v>5</v>
      </c>
      <c r="B16" s="87" t="s">
        <v>37</v>
      </c>
      <c r="C16" s="67"/>
      <c r="D16" s="67"/>
      <c r="E16" s="82"/>
      <c r="F16" s="82"/>
      <c r="G16" s="82"/>
      <c r="I16" s="11" t="s">
        <v>5</v>
      </c>
      <c r="J16" s="137" t="s">
        <v>204</v>
      </c>
      <c r="K16" s="137" t="s">
        <v>205</v>
      </c>
      <c r="L16" s="137"/>
    </row>
    <row r="17" spans="1:12" ht="30" customHeight="1">
      <c r="A17" s="37">
        <v>1</v>
      </c>
      <c r="B17" s="39" t="s">
        <v>53</v>
      </c>
      <c r="C17" s="97" t="s">
        <v>124</v>
      </c>
      <c r="D17" s="97" t="s">
        <v>124</v>
      </c>
      <c r="E17" s="34">
        <f>0.2*0.05</f>
        <v>1.0000000000000002E-2</v>
      </c>
      <c r="F17" s="54">
        <f t="shared" ref="F17:G24" si="4">IF(C17="0 - not considered at all",0*$E17,IF(C17="1 -  planned, not implemented",1*$E17/3,IF(C17="2 - partially implemented",2*$E17/3,$E17)))</f>
        <v>1.0000000000000002E-2</v>
      </c>
      <c r="G17" s="55">
        <f t="shared" si="4"/>
        <v>1.0000000000000002E-2</v>
      </c>
      <c r="J17" s="138"/>
      <c r="K17" s="138"/>
      <c r="L17" s="138"/>
    </row>
    <row r="18" spans="1:12" ht="38.25">
      <c r="A18" s="37">
        <v>2</v>
      </c>
      <c r="B18" s="39" t="s">
        <v>54</v>
      </c>
      <c r="C18" s="97" t="s">
        <v>124</v>
      </c>
      <c r="D18" s="97" t="s">
        <v>122</v>
      </c>
      <c r="E18" s="34">
        <f>0.1*0.05</f>
        <v>5.000000000000001E-3</v>
      </c>
      <c r="F18" s="54">
        <f t="shared" si="4"/>
        <v>5.000000000000001E-3</v>
      </c>
      <c r="G18" s="55">
        <f t="shared" si="4"/>
        <v>1.666666666666667E-3</v>
      </c>
      <c r="J18" s="138"/>
      <c r="K18" s="138"/>
      <c r="L18" s="138"/>
    </row>
    <row r="19" spans="1:12" ht="25.5">
      <c r="A19" s="37">
        <v>3</v>
      </c>
      <c r="B19" s="39" t="s">
        <v>55</v>
      </c>
      <c r="C19" s="97" t="s">
        <v>121</v>
      </c>
      <c r="D19" s="97" t="s">
        <v>121</v>
      </c>
      <c r="E19" s="34">
        <f t="shared" ref="E19:E24" si="5">0.1*0.05</f>
        <v>5.000000000000001E-3</v>
      </c>
      <c r="F19" s="54">
        <f t="shared" si="4"/>
        <v>0</v>
      </c>
      <c r="G19" s="55">
        <f t="shared" si="4"/>
        <v>0</v>
      </c>
      <c r="J19" s="138"/>
      <c r="K19" s="138"/>
      <c r="L19" s="138"/>
    </row>
    <row r="20" spans="1:12" ht="25.5">
      <c r="A20" s="37">
        <v>4</v>
      </c>
      <c r="B20" s="39" t="s">
        <v>56</v>
      </c>
      <c r="C20" s="97" t="s">
        <v>123</v>
      </c>
      <c r="D20" s="97" t="s">
        <v>121</v>
      </c>
      <c r="E20" s="34">
        <f t="shared" si="5"/>
        <v>5.000000000000001E-3</v>
      </c>
      <c r="F20" s="54">
        <f t="shared" si="4"/>
        <v>3.333333333333334E-3</v>
      </c>
      <c r="G20" s="55">
        <f t="shared" si="4"/>
        <v>0</v>
      </c>
      <c r="J20" s="138"/>
      <c r="K20" s="138"/>
      <c r="L20" s="138"/>
    </row>
    <row r="21" spans="1:12" ht="25.5">
      <c r="A21" s="37">
        <v>5</v>
      </c>
      <c r="B21" s="39" t="s">
        <v>57</v>
      </c>
      <c r="C21" s="97" t="s">
        <v>124</v>
      </c>
      <c r="D21" s="97" t="s">
        <v>124</v>
      </c>
      <c r="E21" s="34">
        <f t="shared" si="5"/>
        <v>5.000000000000001E-3</v>
      </c>
      <c r="F21" s="54">
        <f t="shared" si="4"/>
        <v>5.000000000000001E-3</v>
      </c>
      <c r="G21" s="55">
        <f t="shared" si="4"/>
        <v>5.000000000000001E-3</v>
      </c>
      <c r="J21" s="138"/>
      <c r="K21" s="138"/>
      <c r="L21" s="138"/>
    </row>
    <row r="22" spans="1:12" ht="25.5">
      <c r="A22" s="37">
        <v>6</v>
      </c>
      <c r="B22" s="39" t="s">
        <v>58</v>
      </c>
      <c r="C22" s="97" t="s">
        <v>124</v>
      </c>
      <c r="D22" s="97" t="s">
        <v>124</v>
      </c>
      <c r="E22" s="34">
        <f>0.2*0.05</f>
        <v>1.0000000000000002E-2</v>
      </c>
      <c r="F22" s="54">
        <f t="shared" si="4"/>
        <v>1.0000000000000002E-2</v>
      </c>
      <c r="G22" s="55">
        <f t="shared" si="4"/>
        <v>1.0000000000000002E-2</v>
      </c>
      <c r="J22" s="138"/>
      <c r="K22" s="138"/>
      <c r="L22" s="138"/>
    </row>
    <row r="23" spans="1:12" ht="38.25">
      <c r="A23" s="37">
        <v>7</v>
      </c>
      <c r="B23" s="39" t="s">
        <v>60</v>
      </c>
      <c r="C23" s="97" t="s">
        <v>121</v>
      </c>
      <c r="D23" s="97" t="s">
        <v>124</v>
      </c>
      <c r="E23" s="34">
        <f t="shared" si="5"/>
        <v>5.000000000000001E-3</v>
      </c>
      <c r="F23" s="54">
        <f t="shared" si="4"/>
        <v>0</v>
      </c>
      <c r="G23" s="55">
        <f t="shared" si="4"/>
        <v>5.000000000000001E-3</v>
      </c>
      <c r="J23" s="138"/>
      <c r="K23" s="138"/>
      <c r="L23" s="138"/>
    </row>
    <row r="24" spans="1:12" ht="29.25" customHeight="1">
      <c r="A24" s="37">
        <v>8</v>
      </c>
      <c r="B24" s="39" t="s">
        <v>59</v>
      </c>
      <c r="C24" s="97" t="s">
        <v>123</v>
      </c>
      <c r="D24" s="97" t="s">
        <v>123</v>
      </c>
      <c r="E24" s="34">
        <f t="shared" si="5"/>
        <v>5.000000000000001E-3</v>
      </c>
      <c r="F24" s="54">
        <f>IF(C24="0 - not considered at all",0*$E24,IF(C24="1 -  planned, not implemented",1*$E24/3,IF(C24="2 - partially implemented",2*$E24/3,$E24)))</f>
        <v>3.333333333333334E-3</v>
      </c>
      <c r="G24" s="55">
        <f t="shared" si="4"/>
        <v>3.333333333333334E-3</v>
      </c>
      <c r="J24" s="139"/>
      <c r="K24" s="139"/>
      <c r="L24" s="139"/>
    </row>
    <row r="25" spans="1:12">
      <c r="A25" s="37" t="s">
        <v>8</v>
      </c>
      <c r="B25" s="14"/>
      <c r="C25" s="134" t="s">
        <v>166</v>
      </c>
      <c r="D25" s="135"/>
      <c r="E25" s="136"/>
      <c r="F25" s="21">
        <f>SUM(F17:F24)</f>
        <v>3.6666666666666674E-2</v>
      </c>
      <c r="G25" s="21">
        <f>SUM(G17:G24)</f>
        <v>3.500000000000001E-2</v>
      </c>
      <c r="H25" s="72" t="s">
        <v>192</v>
      </c>
      <c r="I25" s="71"/>
      <c r="J25" s="83"/>
      <c r="K25" s="83"/>
      <c r="L25" s="83"/>
    </row>
    <row r="26" spans="1:12" ht="30" customHeight="1">
      <c r="A26" s="36" t="s">
        <v>6</v>
      </c>
      <c r="B26" s="87" t="s">
        <v>38</v>
      </c>
      <c r="C26" s="67"/>
      <c r="D26" s="67"/>
      <c r="E26" s="82"/>
      <c r="F26" s="82"/>
      <c r="G26" s="82"/>
      <c r="I26" s="11" t="s">
        <v>6</v>
      </c>
      <c r="J26" s="137" t="s">
        <v>206</v>
      </c>
      <c r="K26" s="137" t="s">
        <v>207</v>
      </c>
      <c r="L26" s="137"/>
    </row>
    <row r="27" spans="1:12" ht="25.5">
      <c r="A27" s="37">
        <v>1</v>
      </c>
      <c r="B27" s="39" t="s">
        <v>67</v>
      </c>
      <c r="C27" s="97" t="s">
        <v>123</v>
      </c>
      <c r="D27" s="97" t="s">
        <v>121</v>
      </c>
      <c r="E27" s="59">
        <f>0.4*0.05</f>
        <v>2.0000000000000004E-2</v>
      </c>
      <c r="F27" s="54">
        <f>IF(C27="0 - not considered at all",0*$E27,IF(C27="1 -  planned, not implemented",1*$E27/3,IF(C27="2 - partially implemented",2*$E27/3,$E27)))</f>
        <v>1.3333333333333336E-2</v>
      </c>
      <c r="G27" s="55">
        <f t="shared" ref="G27:G29" si="6">IF(D27="0 - not considered at all",0*$E27,IF(D27="1 -  planned, not implemented",1*$E27/3,IF(D27="2 - partially implemented",2*$E27/3,$E27)))</f>
        <v>0</v>
      </c>
      <c r="J27" s="138"/>
      <c r="K27" s="138"/>
      <c r="L27" s="138"/>
    </row>
    <row r="28" spans="1:12" ht="25.5">
      <c r="A28" s="37">
        <v>2</v>
      </c>
      <c r="B28" s="39" t="s">
        <v>44</v>
      </c>
      <c r="C28" s="97" t="s">
        <v>121</v>
      </c>
      <c r="D28" s="97" t="s">
        <v>121</v>
      </c>
      <c r="E28" s="59">
        <f>0.3*0.05</f>
        <v>1.4999999999999999E-2</v>
      </c>
      <c r="F28" s="54">
        <f t="shared" ref="F28:F29" si="7">IF(C28="0 - not considered at all",0*$E28,IF(C28="1 -  planned, not implemented",1*$E28/3,IF(C28="2 - partially implemented",2*$E28/3,$E28)))</f>
        <v>0</v>
      </c>
      <c r="G28" s="55">
        <f t="shared" si="6"/>
        <v>0</v>
      </c>
      <c r="J28" s="138"/>
      <c r="K28" s="138"/>
      <c r="L28" s="138"/>
    </row>
    <row r="29" spans="1:12" ht="38.25">
      <c r="A29" s="37">
        <v>3</v>
      </c>
      <c r="B29" s="40" t="s">
        <v>61</v>
      </c>
      <c r="C29" s="97" t="s">
        <v>124</v>
      </c>
      <c r="D29" s="97" t="s">
        <v>121</v>
      </c>
      <c r="E29" s="59">
        <f>0.3*0.05</f>
        <v>1.4999999999999999E-2</v>
      </c>
      <c r="F29" s="54">
        <f t="shared" si="7"/>
        <v>1.4999999999999999E-2</v>
      </c>
      <c r="G29" s="55">
        <f t="shared" si="6"/>
        <v>0</v>
      </c>
      <c r="J29" s="139"/>
      <c r="K29" s="139"/>
      <c r="L29" s="139"/>
    </row>
    <row r="30" spans="1:12">
      <c r="A30" s="37" t="s">
        <v>8</v>
      </c>
      <c r="B30" s="14"/>
      <c r="C30" s="134" t="s">
        <v>167</v>
      </c>
      <c r="D30" s="135"/>
      <c r="E30" s="136"/>
      <c r="F30" s="21">
        <f>SUM(F27:F29)</f>
        <v>2.8333333333333335E-2</v>
      </c>
      <c r="G30" s="21">
        <f>SUM(G27:G29)</f>
        <v>0</v>
      </c>
      <c r="H30" s="72" t="s">
        <v>192</v>
      </c>
      <c r="I30" s="71"/>
      <c r="J30" s="83"/>
      <c r="K30" s="83"/>
      <c r="L30" s="83"/>
    </row>
    <row r="31" spans="1:12" ht="32.25" customHeight="1">
      <c r="A31" s="36" t="s">
        <v>7</v>
      </c>
      <c r="B31" s="87" t="s">
        <v>39</v>
      </c>
      <c r="C31" s="67"/>
      <c r="D31" s="67"/>
      <c r="E31" s="82"/>
      <c r="F31" s="82"/>
      <c r="G31" s="82"/>
      <c r="I31" s="11" t="s">
        <v>7</v>
      </c>
      <c r="J31" s="137" t="s">
        <v>208</v>
      </c>
      <c r="K31" s="137" t="s">
        <v>209</v>
      </c>
      <c r="L31" s="137"/>
    </row>
    <row r="32" spans="1:12" ht="38.25">
      <c r="A32" s="37">
        <v>1</v>
      </c>
      <c r="B32" s="39" t="s">
        <v>62</v>
      </c>
      <c r="C32" s="97" t="s">
        <v>122</v>
      </c>
      <c r="D32" s="97" t="s">
        <v>124</v>
      </c>
      <c r="E32" s="34">
        <f>0.2*0.05</f>
        <v>1.0000000000000002E-2</v>
      </c>
      <c r="F32" s="54">
        <f t="shared" ref="F32:F36" si="8">IF(C32="0 - not considered at all",0*$E32,IF(C32="1 -  planned, not implemented",1*$E32/3,IF(C32="2 - partially implemented",2*$E32/3,$E32)))</f>
        <v>3.333333333333334E-3</v>
      </c>
      <c r="G32" s="55">
        <f t="shared" ref="G32:G36" si="9">IF(D32="0 - not considered at all",0*$E32,IF(D32="1 -  planned, not implemented",1*$E32/3,IF(D32="2 - partially implemented",2*$E32/3,$E32)))</f>
        <v>1.0000000000000002E-2</v>
      </c>
      <c r="J32" s="138"/>
      <c r="K32" s="138"/>
      <c r="L32" s="138"/>
    </row>
    <row r="33" spans="1:12" ht="30" customHeight="1">
      <c r="A33" s="37">
        <v>2</v>
      </c>
      <c r="B33" s="39" t="s">
        <v>98</v>
      </c>
      <c r="C33" s="97" t="s">
        <v>123</v>
      </c>
      <c r="D33" s="97" t="s">
        <v>124</v>
      </c>
      <c r="E33" s="34">
        <f>0.2*0.05</f>
        <v>1.0000000000000002E-2</v>
      </c>
      <c r="F33" s="54">
        <f t="shared" si="8"/>
        <v>6.666666666666668E-3</v>
      </c>
      <c r="G33" s="55">
        <f t="shared" si="9"/>
        <v>1.0000000000000002E-2</v>
      </c>
      <c r="J33" s="138"/>
      <c r="K33" s="138"/>
      <c r="L33" s="138"/>
    </row>
    <row r="34" spans="1:12" ht="27.75" customHeight="1">
      <c r="A34" s="37">
        <v>3</v>
      </c>
      <c r="B34" s="39" t="s">
        <v>99</v>
      </c>
      <c r="C34" s="97" t="s">
        <v>122</v>
      </c>
      <c r="D34" s="97" t="s">
        <v>124</v>
      </c>
      <c r="E34" s="34">
        <f>0.1*0.05</f>
        <v>5.000000000000001E-3</v>
      </c>
      <c r="F34" s="54">
        <f t="shared" si="8"/>
        <v>1.666666666666667E-3</v>
      </c>
      <c r="G34" s="55">
        <f t="shared" si="9"/>
        <v>5.000000000000001E-3</v>
      </c>
      <c r="J34" s="138"/>
      <c r="K34" s="138"/>
      <c r="L34" s="138"/>
    </row>
    <row r="35" spans="1:12" ht="27.75" customHeight="1">
      <c r="A35" s="37">
        <v>4</v>
      </c>
      <c r="B35" s="39" t="s">
        <v>51</v>
      </c>
      <c r="C35" s="97" t="s">
        <v>122</v>
      </c>
      <c r="D35" s="97" t="s">
        <v>122</v>
      </c>
      <c r="E35" s="34">
        <f>0.3*0.05</f>
        <v>1.4999999999999999E-2</v>
      </c>
      <c r="F35" s="54">
        <f t="shared" si="8"/>
        <v>5.0000000000000001E-3</v>
      </c>
      <c r="G35" s="55">
        <f t="shared" si="9"/>
        <v>5.0000000000000001E-3</v>
      </c>
      <c r="J35" s="138"/>
      <c r="K35" s="138"/>
      <c r="L35" s="138"/>
    </row>
    <row r="36" spans="1:12" ht="25.5">
      <c r="A36" s="37">
        <v>5</v>
      </c>
      <c r="B36" s="39" t="s">
        <v>52</v>
      </c>
      <c r="C36" s="97" t="s">
        <v>123</v>
      </c>
      <c r="D36" s="97" t="s">
        <v>121</v>
      </c>
      <c r="E36" s="34">
        <f>0.2*0.05</f>
        <v>1.0000000000000002E-2</v>
      </c>
      <c r="F36" s="54">
        <f t="shared" si="8"/>
        <v>6.666666666666668E-3</v>
      </c>
      <c r="G36" s="55">
        <f t="shared" si="9"/>
        <v>0</v>
      </c>
      <c r="J36" s="139"/>
      <c r="K36" s="139"/>
      <c r="L36" s="139"/>
    </row>
    <row r="37" spans="1:12" ht="13.5" customHeight="1">
      <c r="A37" s="37" t="s">
        <v>8</v>
      </c>
      <c r="B37" s="14"/>
      <c r="C37" s="134" t="s">
        <v>168</v>
      </c>
      <c r="D37" s="135"/>
      <c r="E37" s="136"/>
      <c r="F37" s="21">
        <f>SUM(F32:F36)</f>
        <v>2.3333333333333338E-2</v>
      </c>
      <c r="G37" s="21">
        <f>SUM(G32:G36)</f>
        <v>3.0000000000000006E-2</v>
      </c>
      <c r="H37" s="72" t="s">
        <v>192</v>
      </c>
      <c r="I37" s="71"/>
      <c r="J37" s="83"/>
      <c r="K37" s="83"/>
      <c r="L37" s="83"/>
    </row>
    <row r="38" spans="1:12" ht="26.25" customHeight="1">
      <c r="A38" s="36" t="s">
        <v>40</v>
      </c>
      <c r="B38" s="93" t="s">
        <v>11</v>
      </c>
      <c r="C38" s="67"/>
      <c r="D38" s="67"/>
      <c r="E38" s="82"/>
      <c r="F38" s="82"/>
      <c r="G38" s="82"/>
      <c r="I38" s="11" t="s">
        <v>40</v>
      </c>
      <c r="J38" s="137" t="s">
        <v>210</v>
      </c>
      <c r="K38" s="137"/>
      <c r="L38" s="137"/>
    </row>
    <row r="39" spans="1:12" ht="38.25">
      <c r="A39" s="37">
        <v>1</v>
      </c>
      <c r="B39" s="39" t="s">
        <v>63</v>
      </c>
      <c r="C39" s="97" t="s">
        <v>124</v>
      </c>
      <c r="D39" s="97" t="s">
        <v>121</v>
      </c>
      <c r="E39" s="34">
        <f>0.3*0.05</f>
        <v>1.4999999999999999E-2</v>
      </c>
      <c r="F39" s="54">
        <f t="shared" ref="F39:F42" si="10">IF(C39="0 - not considered at all",0*$E39,IF(C39="1 -  planned, not implemented",1*$E39/3,IF(C39="2 - partially implemented",2*$E39/3,$E39)))</f>
        <v>1.4999999999999999E-2</v>
      </c>
      <c r="G39" s="55">
        <f t="shared" ref="G39:G42" si="11">IF(D39="0 - not considered at all",0*$E39,IF(D39="1 -  planned, not implemented",1*$E39/3,IF(D39="2 - partially implemented",2*$E39/3,$E39)))</f>
        <v>0</v>
      </c>
      <c r="J39" s="138"/>
      <c r="K39" s="138"/>
      <c r="L39" s="138"/>
    </row>
    <row r="40" spans="1:12" ht="38.25">
      <c r="A40" s="37">
        <v>2</v>
      </c>
      <c r="B40" s="39" t="s">
        <v>64</v>
      </c>
      <c r="C40" s="97" t="s">
        <v>124</v>
      </c>
      <c r="D40" s="97" t="s">
        <v>121</v>
      </c>
      <c r="E40" s="34">
        <f t="shared" ref="E40:E41" si="12">0.2*0.05</f>
        <v>1.0000000000000002E-2</v>
      </c>
      <c r="F40" s="54">
        <f t="shared" si="10"/>
        <v>1.0000000000000002E-2</v>
      </c>
      <c r="G40" s="55">
        <f t="shared" si="11"/>
        <v>0</v>
      </c>
      <c r="J40" s="138"/>
      <c r="K40" s="138"/>
      <c r="L40" s="138"/>
    </row>
    <row r="41" spans="1:12" ht="44.25" customHeight="1">
      <c r="A41" s="37">
        <v>3</v>
      </c>
      <c r="B41" s="39" t="s">
        <v>68</v>
      </c>
      <c r="C41" s="97" t="s">
        <v>121</v>
      </c>
      <c r="D41" s="97" t="s">
        <v>121</v>
      </c>
      <c r="E41" s="34">
        <f t="shared" si="12"/>
        <v>1.0000000000000002E-2</v>
      </c>
      <c r="F41" s="54">
        <f t="shared" si="10"/>
        <v>0</v>
      </c>
      <c r="G41" s="55">
        <f t="shared" si="11"/>
        <v>0</v>
      </c>
      <c r="J41" s="138"/>
      <c r="K41" s="138"/>
      <c r="L41" s="138"/>
    </row>
    <row r="42" spans="1:12" ht="63.75">
      <c r="A42" s="37">
        <v>4</v>
      </c>
      <c r="B42" s="39" t="s">
        <v>65</v>
      </c>
      <c r="C42" s="97" t="s">
        <v>123</v>
      </c>
      <c r="D42" s="97" t="s">
        <v>123</v>
      </c>
      <c r="E42" s="34">
        <f>0.3*0.05</f>
        <v>1.4999999999999999E-2</v>
      </c>
      <c r="F42" s="54">
        <f t="shared" si="10"/>
        <v>0.01</v>
      </c>
      <c r="G42" s="55">
        <f t="shared" si="11"/>
        <v>0.01</v>
      </c>
      <c r="J42" s="139"/>
      <c r="K42" s="139"/>
      <c r="L42" s="139"/>
    </row>
    <row r="43" spans="1:12" ht="15.75" thickBot="1">
      <c r="A43" s="37" t="s">
        <v>8</v>
      </c>
      <c r="B43" s="14"/>
      <c r="C43" s="134" t="s">
        <v>169</v>
      </c>
      <c r="D43" s="135"/>
      <c r="E43" s="136"/>
      <c r="F43" s="21">
        <f>SUM(F39:F42)</f>
        <v>3.5000000000000003E-2</v>
      </c>
      <c r="G43" s="21">
        <f>SUM(G39:G42)</f>
        <v>0.01</v>
      </c>
      <c r="H43" s="72" t="s">
        <v>192</v>
      </c>
      <c r="I43" s="72"/>
    </row>
    <row r="44" spans="1:12" ht="15.75" thickBot="1">
      <c r="C44" s="140" t="s">
        <v>170</v>
      </c>
      <c r="D44" s="140"/>
      <c r="F44" s="73">
        <f>SUM(F7,F15,F25,F30,F37,F43)</f>
        <v>0.21333333333333337</v>
      </c>
      <c r="G44" s="86">
        <f>SUM(G7,G15,G25,G30,G37,G43)</f>
        <v>0.12500000000000003</v>
      </c>
      <c r="H44" s="35"/>
    </row>
    <row r="45" spans="1:12">
      <c r="C45" s="141" t="s">
        <v>181</v>
      </c>
      <c r="D45" s="141"/>
      <c r="E45" s="44"/>
      <c r="F45" s="52">
        <v>30</v>
      </c>
      <c r="G45" s="45"/>
      <c r="H45" s="17"/>
    </row>
    <row r="47" spans="1:12" customFormat="1" ht="32.25" customHeight="1">
      <c r="A47" s="132" t="s">
        <v>153</v>
      </c>
      <c r="B47" s="132"/>
      <c r="C47" s="47"/>
      <c r="D47" s="133" t="s">
        <v>154</v>
      </c>
      <c r="E47" s="133"/>
      <c r="F47" s="133"/>
      <c r="G47" s="133"/>
      <c r="H47" s="133"/>
      <c r="I47" s="133"/>
      <c r="J47" s="133"/>
      <c r="K47" s="48"/>
      <c r="L47" s="47"/>
    </row>
  </sheetData>
  <sheetProtection password="C7FA" sheet="1" objects="1" scenarios="1" formatRows="0"/>
  <mergeCells count="28">
    <mergeCell ref="L26:L29"/>
    <mergeCell ref="L31:L36"/>
    <mergeCell ref="L38:L42"/>
    <mergeCell ref="J3:J6"/>
    <mergeCell ref="K3:K6"/>
    <mergeCell ref="K8:K14"/>
    <mergeCell ref="K16:K24"/>
    <mergeCell ref="L3:L6"/>
    <mergeCell ref="L8:L14"/>
    <mergeCell ref="L16:L24"/>
    <mergeCell ref="K26:K29"/>
    <mergeCell ref="K31:K36"/>
    <mergeCell ref="K38:K42"/>
    <mergeCell ref="A47:B47"/>
    <mergeCell ref="D47:J47"/>
    <mergeCell ref="C43:E43"/>
    <mergeCell ref="C7:E7"/>
    <mergeCell ref="C15:E15"/>
    <mergeCell ref="C25:E25"/>
    <mergeCell ref="C30:E30"/>
    <mergeCell ref="C37:E37"/>
    <mergeCell ref="J8:J14"/>
    <mergeCell ref="J16:J24"/>
    <mergeCell ref="J26:J29"/>
    <mergeCell ref="J31:J36"/>
    <mergeCell ref="J38:J42"/>
    <mergeCell ref="C44:D44"/>
    <mergeCell ref="C45:D45"/>
  </mergeCells>
  <dataValidations disablePrompts="1" count="1">
    <dataValidation type="list" allowBlank="1" showInputMessage="1" showErrorMessage="1" sqref="C39:D42 C4:D6 C9:D14 C17:D24 C27:D29 C32:D36">
      <formula1>$N$3:$N$6</formula1>
    </dataValidation>
  </dataValidations>
  <pageMargins left="0.51181102362204722" right="0.31496062992125984" top="0.74803149606299213" bottom="0.74803149606299213" header="0.31496062992125984" footer="0.31496062992125984"/>
  <pageSetup paperSize="9" scale="95" orientation="landscape" r:id="rId1"/>
  <headerFooter>
    <oddHeader>&amp;C Theory of Law case page &amp;P</oddHeader>
    <oddFooter>&amp;LCopy right issues&amp;CThis product is released under Creative Common licence  
CC BY-NC-ND 3.0&amp;R&amp;G</oddFooter>
  </headerFooter>
  <rowBreaks count="2" manualBreakCount="2">
    <brk id="15" max="16383" man="1"/>
    <brk id="30" max="16383" man="1"/>
  </rowBreaks>
  <drawing r:id="rId2"/>
  <legacyDrawing r:id="rId3"/>
  <legacyDrawingHF r:id="rId4"/>
</worksheet>
</file>

<file path=xl/worksheets/sheet3.xml><?xml version="1.0" encoding="utf-8"?>
<worksheet xmlns="http://schemas.openxmlformats.org/spreadsheetml/2006/main" xmlns:r="http://schemas.openxmlformats.org/officeDocument/2006/relationships">
  <dimension ref="A1:M34"/>
  <sheetViews>
    <sheetView zoomScaleNormal="100" workbookViewId="0">
      <selection activeCell="K30" sqref="K30"/>
    </sheetView>
  </sheetViews>
  <sheetFormatPr defaultColWidth="34.5703125" defaultRowHeight="15"/>
  <cols>
    <col min="1" max="1" width="4.42578125" style="11" customWidth="1"/>
    <col min="2" max="2" width="35.7109375" style="10" customWidth="1"/>
    <col min="3" max="3" width="16.85546875" style="11" customWidth="1"/>
    <col min="4" max="4" width="17.7109375" style="12" hidden="1" customWidth="1"/>
    <col min="5" max="5" width="7.140625" style="12" hidden="1" customWidth="1"/>
    <col min="6" max="6" width="7.85546875" style="12" customWidth="1"/>
    <col min="7" max="7" width="8.5703125" style="12" hidden="1" customWidth="1"/>
    <col min="8" max="8" width="3.140625" style="11" customWidth="1"/>
    <col min="9" max="9" width="3.5703125" style="11" customWidth="1"/>
    <col min="10" max="10" width="36.7109375" style="11" customWidth="1"/>
    <col min="11" max="11" width="24.140625" style="11" customWidth="1"/>
    <col min="12" max="12" width="0.42578125" style="11" customWidth="1"/>
    <col min="13" max="13" width="35.42578125" style="11" hidden="1" customWidth="1"/>
    <col min="14" max="14" width="3" style="11" bestFit="1" customWidth="1"/>
    <col min="15" max="16384" width="34.5703125" style="11"/>
  </cols>
  <sheetData>
    <row r="1" spans="1:13" s="19" customFormat="1">
      <c r="A1" s="32" t="s">
        <v>101</v>
      </c>
      <c r="B1" s="18"/>
      <c r="D1" s="20"/>
      <c r="E1" s="20"/>
      <c r="F1" s="20"/>
      <c r="G1" s="20"/>
    </row>
    <row r="2" spans="1:13" ht="79.5" customHeight="1">
      <c r="A2" s="61" t="s">
        <v>75</v>
      </c>
      <c r="B2" s="62" t="s">
        <v>162</v>
      </c>
      <c r="C2" s="63" t="s">
        <v>118</v>
      </c>
      <c r="D2" s="64" t="s">
        <v>156</v>
      </c>
      <c r="E2" s="75" t="s">
        <v>9</v>
      </c>
      <c r="F2" s="75" t="s">
        <v>12</v>
      </c>
      <c r="G2" s="66" t="s">
        <v>157</v>
      </c>
      <c r="H2" s="67"/>
      <c r="I2" s="67"/>
      <c r="J2" s="68" t="s">
        <v>130</v>
      </c>
      <c r="K2" s="69" t="s">
        <v>120</v>
      </c>
      <c r="L2" s="67"/>
      <c r="M2" s="76" t="s">
        <v>176</v>
      </c>
    </row>
    <row r="3" spans="1:13">
      <c r="A3" s="60" t="s">
        <v>16</v>
      </c>
      <c r="B3" s="81" t="s">
        <v>76</v>
      </c>
      <c r="C3" s="67"/>
      <c r="D3" s="82"/>
      <c r="E3" s="82"/>
      <c r="F3" s="82"/>
      <c r="G3" s="82"/>
      <c r="I3" s="11" t="s">
        <v>16</v>
      </c>
      <c r="J3" s="137" t="s">
        <v>211</v>
      </c>
      <c r="K3" s="137"/>
      <c r="L3" s="96"/>
      <c r="M3" s="137"/>
    </row>
    <row r="4" spans="1:13" ht="27.75" customHeight="1">
      <c r="A4" s="37">
        <v>1</v>
      </c>
      <c r="B4" s="39" t="s">
        <v>102</v>
      </c>
      <c r="C4" s="97" t="s">
        <v>124</v>
      </c>
      <c r="D4" s="97" t="s">
        <v>121</v>
      </c>
      <c r="E4" s="34">
        <f>0.3*0.045</f>
        <v>1.35E-2</v>
      </c>
      <c r="F4" s="54">
        <f>IF(C4="0 - not considered at all",0*$E4,IF(C4="1 -  planned, not implemented",1*$E4/3,IF(C4="2 - partially implemented",2*$E4/3,$E4)))</f>
        <v>1.35E-2</v>
      </c>
      <c r="G4" s="55">
        <f>IF(D4="0 - not considered at all",0*$E4,IF(D4="1 -  planned, not implemented",1*$E4/3,IF(D4="2 - partially implemented",2*$E4/3,$E4)))</f>
        <v>0</v>
      </c>
      <c r="J4" s="138"/>
      <c r="K4" s="138"/>
      <c r="L4" s="98" t="s">
        <v>121</v>
      </c>
      <c r="M4" s="138"/>
    </row>
    <row r="5" spans="1:13" ht="25.5" customHeight="1">
      <c r="A5" s="37">
        <v>2</v>
      </c>
      <c r="B5" s="39" t="s">
        <v>103</v>
      </c>
      <c r="C5" s="97" t="s">
        <v>124</v>
      </c>
      <c r="D5" s="97" t="s">
        <v>121</v>
      </c>
      <c r="E5" s="34">
        <f>0.5*0.045</f>
        <v>2.2499999999999999E-2</v>
      </c>
      <c r="F5" s="54">
        <f t="shared" ref="F5:F6" si="0">IF(C5="0 - not considered at all",0*$E5,IF(C5="1 -  planned, not implemented",1*$E5/3,IF(C5="2 - partially implemented",2*$E5/3,$E5)))</f>
        <v>2.2499999999999999E-2</v>
      </c>
      <c r="G5" s="55">
        <f t="shared" ref="G5:G6" si="1">IF(D5="0 - not considered at all",0*$E5,IF(D5="1 -  planned, not implemented",1*$E5/3,IF(D5="2 - partially implemented",2*$E5/3,$E5)))</f>
        <v>0</v>
      </c>
      <c r="J5" s="138"/>
      <c r="K5" s="138"/>
      <c r="L5" s="98" t="s">
        <v>122</v>
      </c>
      <c r="M5" s="138"/>
    </row>
    <row r="6" spans="1:13" ht="26.25" customHeight="1">
      <c r="A6" s="37">
        <v>3</v>
      </c>
      <c r="B6" s="40" t="s">
        <v>104</v>
      </c>
      <c r="C6" s="97" t="s">
        <v>124</v>
      </c>
      <c r="D6" s="97" t="s">
        <v>121</v>
      </c>
      <c r="E6" s="34">
        <f>0.2*0.045</f>
        <v>8.9999999999999993E-3</v>
      </c>
      <c r="F6" s="54">
        <f t="shared" si="0"/>
        <v>8.9999999999999993E-3</v>
      </c>
      <c r="G6" s="55">
        <f t="shared" si="1"/>
        <v>0</v>
      </c>
      <c r="J6" s="139"/>
      <c r="K6" s="139"/>
      <c r="L6" s="98" t="s">
        <v>123</v>
      </c>
      <c r="M6" s="139"/>
    </row>
    <row r="7" spans="1:13" ht="17.25" customHeight="1">
      <c r="A7" s="37" t="s">
        <v>8</v>
      </c>
      <c r="B7" s="14"/>
      <c r="C7" s="134" t="s">
        <v>172</v>
      </c>
      <c r="D7" s="135"/>
      <c r="E7" s="74"/>
      <c r="F7" s="21">
        <f>SUM(F4:F6)</f>
        <v>4.4999999999999998E-2</v>
      </c>
      <c r="G7" s="21">
        <f>SUM(G4:G6)</f>
        <v>0</v>
      </c>
      <c r="H7" s="70" t="s">
        <v>193</v>
      </c>
      <c r="I7" s="95"/>
      <c r="J7" s="83"/>
      <c r="K7" s="83"/>
      <c r="L7" s="99" t="s">
        <v>124</v>
      </c>
      <c r="M7" s="83"/>
    </row>
    <row r="8" spans="1:13">
      <c r="A8" s="36" t="s">
        <v>20</v>
      </c>
      <c r="B8" s="87" t="s">
        <v>17</v>
      </c>
      <c r="C8" s="67"/>
      <c r="D8" s="82"/>
      <c r="E8" s="82"/>
      <c r="F8" s="82"/>
      <c r="G8" s="49"/>
      <c r="I8" s="11" t="s">
        <v>20</v>
      </c>
      <c r="J8" s="137" t="s">
        <v>212</v>
      </c>
      <c r="K8" s="137"/>
      <c r="L8" s="96"/>
      <c r="M8" s="137"/>
    </row>
    <row r="9" spans="1:13" ht="51">
      <c r="A9" s="37">
        <v>1</v>
      </c>
      <c r="B9" s="39" t="s">
        <v>105</v>
      </c>
      <c r="C9" s="97" t="s">
        <v>124</v>
      </c>
      <c r="D9" s="97" t="s">
        <v>121</v>
      </c>
      <c r="E9" s="34">
        <f>0.3*0.075</f>
        <v>2.2499999999999999E-2</v>
      </c>
      <c r="F9" s="54">
        <f t="shared" ref="F9:F12" si="2">IF(C9="0 - not considered at all",0*$E9,IF(C9="1 -  planned, not implemented",1*$E9/3,IF(C9="2 - partially implemented",2*$E9/3,$E9)))</f>
        <v>2.2499999999999999E-2</v>
      </c>
      <c r="G9" s="55">
        <f t="shared" ref="G9:G12" si="3">IF(D9="0 - not considered at all",0*$E9,IF(D9="1 -  planned, not implemented",1*$E9/3,IF(D9="2 - partially implemented",2*$E9/3,$E9)))</f>
        <v>0</v>
      </c>
      <c r="J9" s="138"/>
      <c r="K9" s="138"/>
      <c r="L9" s="96"/>
      <c r="M9" s="138"/>
    </row>
    <row r="10" spans="1:13" ht="38.25">
      <c r="A10" s="37">
        <v>2</v>
      </c>
      <c r="B10" s="39" t="s">
        <v>106</v>
      </c>
      <c r="C10" s="97" t="s">
        <v>124</v>
      </c>
      <c r="D10" s="97" t="s">
        <v>121</v>
      </c>
      <c r="E10" s="34">
        <f>0.4*0.075</f>
        <v>0.03</v>
      </c>
      <c r="F10" s="54">
        <f t="shared" si="2"/>
        <v>0.03</v>
      </c>
      <c r="G10" s="55">
        <f t="shared" si="3"/>
        <v>0</v>
      </c>
      <c r="J10" s="138"/>
      <c r="K10" s="138"/>
      <c r="L10" s="96"/>
      <c r="M10" s="138"/>
    </row>
    <row r="11" spans="1:13" ht="39" customHeight="1">
      <c r="A11" s="37">
        <v>3</v>
      </c>
      <c r="B11" s="40" t="s">
        <v>107</v>
      </c>
      <c r="C11" s="97" t="s">
        <v>124</v>
      </c>
      <c r="D11" s="97" t="s">
        <v>121</v>
      </c>
      <c r="E11" s="34">
        <f>0.2*0.075</f>
        <v>1.4999999999999999E-2</v>
      </c>
      <c r="F11" s="54">
        <f t="shared" si="2"/>
        <v>1.4999999999999999E-2</v>
      </c>
      <c r="G11" s="55">
        <f t="shared" si="3"/>
        <v>0</v>
      </c>
      <c r="J11" s="138"/>
      <c r="K11" s="138"/>
      <c r="L11" s="96"/>
      <c r="M11" s="138"/>
    </row>
    <row r="12" spans="1:13" ht="25.5">
      <c r="A12" s="37">
        <v>4</v>
      </c>
      <c r="B12" s="40" t="s">
        <v>127</v>
      </c>
      <c r="C12" s="97" t="s">
        <v>124</v>
      </c>
      <c r="D12" s="97" t="s">
        <v>121</v>
      </c>
      <c r="E12" s="34">
        <f>0.1*0.075</f>
        <v>7.4999999999999997E-3</v>
      </c>
      <c r="F12" s="54">
        <f t="shared" si="2"/>
        <v>7.4999999999999997E-3</v>
      </c>
      <c r="G12" s="55">
        <f t="shared" si="3"/>
        <v>0</v>
      </c>
      <c r="J12" s="139"/>
      <c r="K12" s="139"/>
      <c r="L12" s="96"/>
      <c r="M12" s="139"/>
    </row>
    <row r="13" spans="1:13">
      <c r="A13" s="37" t="s">
        <v>8</v>
      </c>
      <c r="B13" s="14"/>
      <c r="C13" s="134" t="s">
        <v>173</v>
      </c>
      <c r="D13" s="135"/>
      <c r="E13" s="74"/>
      <c r="F13" s="21">
        <f>SUM(F9:F12)</f>
        <v>7.5000000000000011E-2</v>
      </c>
      <c r="G13" s="21">
        <f>SUM(G9:G12)</f>
        <v>0</v>
      </c>
      <c r="H13" s="70" t="s">
        <v>194</v>
      </c>
      <c r="I13" s="95"/>
      <c r="J13" s="83"/>
      <c r="K13" s="83"/>
      <c r="L13" s="83"/>
      <c r="M13" s="83"/>
    </row>
    <row r="14" spans="1:13" ht="30">
      <c r="A14" s="36" t="s">
        <v>21</v>
      </c>
      <c r="B14" s="87" t="s">
        <v>108</v>
      </c>
      <c r="C14" s="67"/>
      <c r="D14" s="82"/>
      <c r="E14" s="82"/>
      <c r="F14" s="82"/>
      <c r="G14" s="49"/>
      <c r="I14" s="11" t="s">
        <v>21</v>
      </c>
      <c r="J14" s="137" t="s">
        <v>213</v>
      </c>
      <c r="K14" s="137" t="s">
        <v>227</v>
      </c>
      <c r="L14" s="96"/>
      <c r="M14" s="137"/>
    </row>
    <row r="15" spans="1:13" ht="42" customHeight="1">
      <c r="A15" s="37">
        <v>1</v>
      </c>
      <c r="B15" s="39" t="s">
        <v>109</v>
      </c>
      <c r="C15" s="97" t="s">
        <v>121</v>
      </c>
      <c r="D15" s="97" t="s">
        <v>121</v>
      </c>
      <c r="E15" s="34">
        <f>0.4*0.06</f>
        <v>2.4E-2</v>
      </c>
      <c r="F15" s="54">
        <f t="shared" ref="F15:F17" si="4">IF(C15="0 - not considered at all",0*$E15,IF(C15="1 -  planned, not implemented",1*$E15/3,IF(C15="2 - partially implemented",2*$E15/3,$E15)))</f>
        <v>0</v>
      </c>
      <c r="G15" s="55">
        <f t="shared" ref="G15:G17" si="5">IF(D15="0 - not considered at all",0*$E15,IF(D15="1 -  planned, not implemented",1*$E15/3,IF(D15="2 - partially implemented",2*$E15/3,$E15)))</f>
        <v>0</v>
      </c>
      <c r="J15" s="138"/>
      <c r="K15" s="138"/>
      <c r="L15" s="96"/>
      <c r="M15" s="138"/>
    </row>
    <row r="16" spans="1:13" ht="28.5" customHeight="1">
      <c r="A16" s="37">
        <v>2</v>
      </c>
      <c r="B16" s="39" t="s">
        <v>18</v>
      </c>
      <c r="C16" s="97" t="s">
        <v>124</v>
      </c>
      <c r="D16" s="97" t="s">
        <v>121</v>
      </c>
      <c r="E16" s="34">
        <f>0.25*0.06</f>
        <v>1.4999999999999999E-2</v>
      </c>
      <c r="F16" s="54">
        <f t="shared" si="4"/>
        <v>1.4999999999999999E-2</v>
      </c>
      <c r="G16" s="55">
        <f t="shared" si="5"/>
        <v>0</v>
      </c>
      <c r="J16" s="138"/>
      <c r="K16" s="138"/>
      <c r="L16" s="96"/>
      <c r="M16" s="138"/>
    </row>
    <row r="17" spans="1:13" ht="51">
      <c r="A17" s="37">
        <v>3</v>
      </c>
      <c r="B17" s="39" t="s">
        <v>128</v>
      </c>
      <c r="C17" s="97" t="s">
        <v>122</v>
      </c>
      <c r="D17" s="97" t="s">
        <v>121</v>
      </c>
      <c r="E17" s="34">
        <f>0.35*0.06</f>
        <v>2.0999999999999998E-2</v>
      </c>
      <c r="F17" s="54">
        <f t="shared" si="4"/>
        <v>6.9999999999999993E-3</v>
      </c>
      <c r="G17" s="55">
        <f t="shared" si="5"/>
        <v>0</v>
      </c>
      <c r="J17" s="139"/>
      <c r="K17" s="139"/>
      <c r="L17" s="96"/>
      <c r="M17" s="139"/>
    </row>
    <row r="18" spans="1:13">
      <c r="A18" s="37" t="s">
        <v>8</v>
      </c>
      <c r="B18" s="14"/>
      <c r="C18" s="134" t="s">
        <v>174</v>
      </c>
      <c r="D18" s="135"/>
      <c r="E18" s="74"/>
      <c r="F18" s="21">
        <f>SUM(F15:F17)</f>
        <v>2.1999999999999999E-2</v>
      </c>
      <c r="G18" s="21">
        <f>SUM(G15:G17)</f>
        <v>0</v>
      </c>
      <c r="H18" s="70" t="s">
        <v>195</v>
      </c>
      <c r="I18" s="72"/>
      <c r="J18" s="83"/>
      <c r="K18" s="83"/>
      <c r="L18" s="83"/>
      <c r="M18" s="83"/>
    </row>
    <row r="19" spans="1:13" ht="25.5">
      <c r="A19" s="36" t="s">
        <v>22</v>
      </c>
      <c r="B19" s="41" t="s">
        <v>19</v>
      </c>
      <c r="C19" s="37"/>
      <c r="D19" s="13"/>
      <c r="E19" s="13"/>
      <c r="F19" s="13"/>
      <c r="G19" s="49"/>
      <c r="I19" s="11" t="s">
        <v>22</v>
      </c>
      <c r="J19" s="137" t="s">
        <v>214</v>
      </c>
      <c r="K19" s="146"/>
      <c r="L19" s="100"/>
      <c r="M19" s="146"/>
    </row>
    <row r="20" spans="1:13" ht="51">
      <c r="A20" s="37">
        <v>1</v>
      </c>
      <c r="B20" s="39" t="s">
        <v>110</v>
      </c>
      <c r="C20" s="97" t="s">
        <v>124</v>
      </c>
      <c r="D20" s="97" t="s">
        <v>121</v>
      </c>
      <c r="E20" s="34">
        <f>0.5*0.06</f>
        <v>0.03</v>
      </c>
      <c r="F20" s="54">
        <f t="shared" ref="F20:F21" si="6">IF(C20="0 - not considered at all",0*$E20,IF(C20="1 -  planned, not implemented",1*$E20/3,IF(C20="2 - partially implemented",2*$E20/3,$E20)))</f>
        <v>0.03</v>
      </c>
      <c r="G20" s="55">
        <f t="shared" ref="G20:G21" si="7">IF(D20="0 - not considered at all",0*$E20,IF(D20="1 -  planned, not implemented",1*$E20/3,IF(D20="2 - partially implemented",2*$E20/3,$E20)))</f>
        <v>0</v>
      </c>
      <c r="J20" s="138"/>
      <c r="K20" s="146"/>
      <c r="L20" s="100"/>
      <c r="M20" s="146"/>
    </row>
    <row r="21" spans="1:13" ht="25.5">
      <c r="A21" s="37">
        <v>2</v>
      </c>
      <c r="B21" s="39" t="s">
        <v>129</v>
      </c>
      <c r="C21" s="97" t="s">
        <v>124</v>
      </c>
      <c r="D21" s="97" t="s">
        <v>121</v>
      </c>
      <c r="E21" s="34">
        <f>0.5*0.06</f>
        <v>0.03</v>
      </c>
      <c r="F21" s="54">
        <f t="shared" si="6"/>
        <v>0.03</v>
      </c>
      <c r="G21" s="55">
        <f t="shared" si="7"/>
        <v>0</v>
      </c>
      <c r="J21" s="139"/>
      <c r="K21" s="146"/>
      <c r="L21" s="100"/>
      <c r="M21" s="146"/>
    </row>
    <row r="22" spans="1:13">
      <c r="A22" s="37" t="s">
        <v>8</v>
      </c>
      <c r="B22" s="14"/>
      <c r="C22" s="134" t="s">
        <v>182</v>
      </c>
      <c r="D22" s="135"/>
      <c r="E22" s="136"/>
      <c r="F22" s="21">
        <f>SUM(F20:F21)</f>
        <v>0.06</v>
      </c>
      <c r="G22" s="21">
        <f>SUM(G19:G21)</f>
        <v>0</v>
      </c>
      <c r="H22" s="70" t="s">
        <v>195</v>
      </c>
      <c r="I22" s="72"/>
      <c r="J22" s="83"/>
      <c r="K22" s="83"/>
      <c r="L22" s="83"/>
      <c r="M22" s="83"/>
    </row>
    <row r="23" spans="1:13">
      <c r="A23" s="36" t="s">
        <v>23</v>
      </c>
      <c r="B23" s="93" t="s">
        <v>77</v>
      </c>
      <c r="C23" s="67"/>
      <c r="D23" s="82"/>
      <c r="E23" s="82"/>
      <c r="F23" s="82"/>
      <c r="G23" s="82"/>
      <c r="I23" s="11" t="s">
        <v>23</v>
      </c>
      <c r="J23" s="146" t="s">
        <v>215</v>
      </c>
      <c r="K23" s="146" t="s">
        <v>228</v>
      </c>
      <c r="L23" s="100"/>
      <c r="M23" s="146"/>
    </row>
    <row r="24" spans="1:13" ht="25.5">
      <c r="A24" s="37">
        <v>1</v>
      </c>
      <c r="B24" s="39" t="s">
        <v>24</v>
      </c>
      <c r="C24" s="97" t="s">
        <v>123</v>
      </c>
      <c r="D24" s="97" t="s">
        <v>121</v>
      </c>
      <c r="E24" s="34">
        <f>0.6*0.03</f>
        <v>1.7999999999999999E-2</v>
      </c>
      <c r="F24" s="54">
        <f t="shared" ref="F24:F25" si="8">IF(C24="0 - not considered at all",0*$E24,IF(C24="1 -  planned, not implemented",1*$E24/3,IF(C24="2 - partially implemented",2*$E24/3,$E24)))</f>
        <v>1.1999999999999999E-2</v>
      </c>
      <c r="G24" s="55">
        <f t="shared" ref="G24:G25" si="9">IF(D24="0 - not considered at all",0*$E24,IF(D24="1 -  planned, not implemented",1*$E24/3,IF(D24="2 - partially implemented",2*$E24/3,$E24)))</f>
        <v>0</v>
      </c>
      <c r="J24" s="146"/>
      <c r="K24" s="146"/>
      <c r="L24" s="100"/>
      <c r="M24" s="146"/>
    </row>
    <row r="25" spans="1:13" ht="25.5">
      <c r="A25" s="37">
        <v>2</v>
      </c>
      <c r="B25" s="39" t="s">
        <v>111</v>
      </c>
      <c r="C25" s="97" t="s">
        <v>122</v>
      </c>
      <c r="D25" s="97" t="s">
        <v>121</v>
      </c>
      <c r="E25" s="34">
        <f>0.4*0.03</f>
        <v>1.2E-2</v>
      </c>
      <c r="F25" s="54">
        <f t="shared" si="8"/>
        <v>4.0000000000000001E-3</v>
      </c>
      <c r="G25" s="55">
        <f t="shared" si="9"/>
        <v>0</v>
      </c>
      <c r="J25" s="146"/>
      <c r="K25" s="146"/>
      <c r="L25" s="100"/>
      <c r="M25" s="146"/>
    </row>
    <row r="26" spans="1:13">
      <c r="A26" s="37" t="s">
        <v>8</v>
      </c>
      <c r="B26" s="14"/>
      <c r="C26" s="134" t="s">
        <v>183</v>
      </c>
      <c r="D26" s="135"/>
      <c r="E26" s="136"/>
      <c r="F26" s="21">
        <f>SUM(F24:F25)</f>
        <v>1.6E-2</v>
      </c>
      <c r="G26" s="21">
        <f>SUM(G23:G25)</f>
        <v>0</v>
      </c>
      <c r="H26" s="70" t="s">
        <v>196</v>
      </c>
      <c r="I26" s="72"/>
      <c r="J26" s="101"/>
      <c r="K26" s="101"/>
      <c r="L26" s="101"/>
      <c r="M26" s="101"/>
    </row>
    <row r="27" spans="1:13" ht="30">
      <c r="A27" s="36" t="s">
        <v>25</v>
      </c>
      <c r="B27" s="87" t="s">
        <v>78</v>
      </c>
      <c r="C27" s="67"/>
      <c r="D27" s="82"/>
      <c r="E27" s="82"/>
      <c r="F27" s="82"/>
      <c r="G27" s="82"/>
      <c r="I27" s="11" t="s">
        <v>25</v>
      </c>
      <c r="J27" s="146" t="s">
        <v>216</v>
      </c>
      <c r="K27" s="146" t="s">
        <v>229</v>
      </c>
      <c r="L27" s="100"/>
      <c r="M27" s="146"/>
    </row>
    <row r="28" spans="1:13" ht="44.25" customHeight="1">
      <c r="A28" s="37">
        <v>1</v>
      </c>
      <c r="B28" s="39" t="s">
        <v>112</v>
      </c>
      <c r="C28" s="97" t="s">
        <v>123</v>
      </c>
      <c r="D28" s="97" t="s">
        <v>121</v>
      </c>
      <c r="E28" s="34">
        <f>0.5*0.03</f>
        <v>1.4999999999999999E-2</v>
      </c>
      <c r="F28" s="54">
        <f t="shared" ref="F28:F29" si="10">IF(C28="0 - not considered at all",0*$E28,IF(C28="1 -  planned, not implemented",1*$E28/3,IF(C28="2 - partially implemented",2*$E28/3,$E28)))</f>
        <v>0.01</v>
      </c>
      <c r="G28" s="55">
        <f t="shared" ref="G28:G29" si="11">IF(D28="0 - not considered at all",0*$E28,IF(D28="1 -  planned, not implemented",1*$E28/3,IF(D28="2 - partially implemented",2*$E28/3,$E28)))</f>
        <v>0</v>
      </c>
      <c r="J28" s="146"/>
      <c r="K28" s="146"/>
      <c r="L28" s="100"/>
      <c r="M28" s="146"/>
    </row>
    <row r="29" spans="1:13" ht="63.75">
      <c r="A29" s="37">
        <v>2</v>
      </c>
      <c r="B29" s="39" t="s">
        <v>113</v>
      </c>
      <c r="C29" s="97" t="s">
        <v>123</v>
      </c>
      <c r="D29" s="97" t="s">
        <v>121</v>
      </c>
      <c r="E29" s="34">
        <f>0.5*0.03</f>
        <v>1.4999999999999999E-2</v>
      </c>
      <c r="F29" s="54">
        <f t="shared" si="10"/>
        <v>0.01</v>
      </c>
      <c r="G29" s="55">
        <f t="shared" si="11"/>
        <v>0</v>
      </c>
      <c r="J29" s="146"/>
      <c r="K29" s="146"/>
      <c r="L29" s="100"/>
      <c r="M29" s="146"/>
    </row>
    <row r="30" spans="1:13" ht="15.75" thickBot="1">
      <c r="A30" s="37" t="s">
        <v>8</v>
      </c>
      <c r="B30" s="14"/>
      <c r="C30" s="134" t="s">
        <v>184</v>
      </c>
      <c r="D30" s="135"/>
      <c r="E30" s="136"/>
      <c r="F30" s="21">
        <f>SUM(F28:F29)</f>
        <v>0.02</v>
      </c>
      <c r="G30" s="21">
        <f>SUM(G27:G29)</f>
        <v>0</v>
      </c>
      <c r="H30" s="70" t="s">
        <v>196</v>
      </c>
      <c r="I30" s="72"/>
    </row>
    <row r="31" spans="1:13" ht="15.75" thickBot="1">
      <c r="C31" s="140" t="s">
        <v>175</v>
      </c>
      <c r="D31" s="140"/>
      <c r="F31" s="46">
        <f>SUM(F7,F13,F18,F22,F26,F30)</f>
        <v>0.23800000000000002</v>
      </c>
      <c r="G31" s="46">
        <f>SUM(G7,G13,G18,G22,G26,G30)</f>
        <v>0</v>
      </c>
    </row>
    <row r="32" spans="1:13">
      <c r="C32" s="141" t="s">
        <v>181</v>
      </c>
      <c r="D32" s="141"/>
      <c r="F32" s="49">
        <v>30</v>
      </c>
      <c r="G32" s="49">
        <v>30</v>
      </c>
    </row>
    <row r="33" spans="1:12">
      <c r="D33" s="16"/>
      <c r="E33" s="16"/>
      <c r="G33" s="43"/>
    </row>
    <row r="34" spans="1:12" customFormat="1" ht="32.25" customHeight="1">
      <c r="A34" s="132" t="s">
        <v>153</v>
      </c>
      <c r="B34" s="132"/>
      <c r="C34" s="47"/>
      <c r="D34" s="133" t="s">
        <v>154</v>
      </c>
      <c r="E34" s="133"/>
      <c r="F34" s="133"/>
      <c r="G34" s="133"/>
      <c r="H34" s="133"/>
      <c r="I34" s="133"/>
      <c r="J34" s="133"/>
      <c r="K34" s="48"/>
      <c r="L34" s="48"/>
    </row>
  </sheetData>
  <sheetProtection password="C7FA" sheet="1" objects="1" scenarios="1" formatRows="0"/>
  <mergeCells count="28">
    <mergeCell ref="C7:D7"/>
    <mergeCell ref="C13:D13"/>
    <mergeCell ref="C18:D18"/>
    <mergeCell ref="C31:D31"/>
    <mergeCell ref="J19:J21"/>
    <mergeCell ref="K19:K21"/>
    <mergeCell ref="K23:K25"/>
    <mergeCell ref="K27:K29"/>
    <mergeCell ref="M27:M29"/>
    <mergeCell ref="J3:J6"/>
    <mergeCell ref="K3:K6"/>
    <mergeCell ref="J8:J12"/>
    <mergeCell ref="K8:K12"/>
    <mergeCell ref="J14:J17"/>
    <mergeCell ref="K14:K17"/>
    <mergeCell ref="M3:M6"/>
    <mergeCell ref="M8:M12"/>
    <mergeCell ref="M14:M17"/>
    <mergeCell ref="M19:M21"/>
    <mergeCell ref="M23:M25"/>
    <mergeCell ref="A34:B34"/>
    <mergeCell ref="D34:J34"/>
    <mergeCell ref="C30:E30"/>
    <mergeCell ref="C22:E22"/>
    <mergeCell ref="C26:E26"/>
    <mergeCell ref="J23:J25"/>
    <mergeCell ref="J27:J29"/>
    <mergeCell ref="C32:D32"/>
  </mergeCells>
  <phoneticPr fontId="7" type="noConversion"/>
  <dataValidations count="1">
    <dataValidation type="list" allowBlank="1" showInputMessage="1" showErrorMessage="1" sqref="C24:D25 C28:D29 C4:D6 C9:D12 C15:D17 C20:D21">
      <formula1>$L$4:$L$7</formula1>
    </dataValidation>
  </dataValidations>
  <pageMargins left="0.51181102362204722" right="0.31496062992125984" top="0.74803149606299213" bottom="0.74803149606299213" header="0.31496062992125984" footer="0.31496062992125984"/>
  <pageSetup paperSize="9" scale="95" firstPageNumber="4" orientation="landscape" useFirstPageNumber="1" r:id="rId1"/>
  <headerFooter>
    <oddHeader>&amp;C Theory of Law case page &amp;P</oddHeader>
    <oddFooter>&amp;LCopy right issue&amp;CThis product is released under Creative Common licence  
CC BY-NC-ND 3.0&amp;R&amp;G</oddFooter>
  </headerFooter>
  <rowBreaks count="2" manualBreakCount="2">
    <brk id="13" max="12" man="1"/>
    <brk id="18" max="16383" man="1"/>
  </rowBreaks>
  <drawing r:id="rId2"/>
  <legacyDrawing r:id="rId3"/>
  <legacyDrawingHF r:id="rId4"/>
</worksheet>
</file>

<file path=xl/worksheets/sheet4.xml><?xml version="1.0" encoding="utf-8"?>
<worksheet xmlns="http://schemas.openxmlformats.org/spreadsheetml/2006/main" xmlns:r="http://schemas.openxmlformats.org/officeDocument/2006/relationships">
  <dimension ref="A1:M39"/>
  <sheetViews>
    <sheetView zoomScaleNormal="100" workbookViewId="0">
      <selection activeCell="K35" sqref="K35"/>
    </sheetView>
  </sheetViews>
  <sheetFormatPr defaultColWidth="34.5703125" defaultRowHeight="15"/>
  <cols>
    <col min="1" max="1" width="4.42578125" style="11" customWidth="1"/>
    <col min="2" max="2" width="31.85546875" style="10" customWidth="1"/>
    <col min="3" max="3" width="17.7109375" style="11" customWidth="1"/>
    <col min="4" max="4" width="18.28515625" style="12" hidden="1" customWidth="1"/>
    <col min="5" max="5" width="0.140625" style="12" customWidth="1"/>
    <col min="6" max="6" width="7.85546875" style="12" customWidth="1"/>
    <col min="7" max="7" width="8.5703125" style="12" hidden="1" customWidth="1"/>
    <col min="8" max="8" width="3.140625" style="11" customWidth="1"/>
    <col min="9" max="9" width="3.5703125" style="11" customWidth="1"/>
    <col min="10" max="10" width="35" style="11" customWidth="1"/>
    <col min="11" max="11" width="27.85546875" style="11" customWidth="1"/>
    <col min="12" max="12" width="0.140625" style="11" customWidth="1"/>
    <col min="13" max="13" width="35.28515625" style="11" hidden="1" customWidth="1"/>
    <col min="14" max="14" width="3" style="11" bestFit="1" customWidth="1"/>
    <col min="15" max="16384" width="34.5703125" style="11"/>
  </cols>
  <sheetData>
    <row r="1" spans="1:13" s="19" customFormat="1">
      <c r="A1" s="32" t="s">
        <v>126</v>
      </c>
      <c r="B1" s="18"/>
      <c r="D1" s="20"/>
      <c r="E1" s="20"/>
      <c r="F1" s="20"/>
      <c r="G1" s="20"/>
    </row>
    <row r="2" spans="1:13" ht="78" customHeight="1">
      <c r="A2" s="61" t="s">
        <v>75</v>
      </c>
      <c r="B2" s="62" t="s">
        <v>162</v>
      </c>
      <c r="C2" s="63" t="s">
        <v>118</v>
      </c>
      <c r="D2" s="64" t="s">
        <v>156</v>
      </c>
      <c r="E2" s="75" t="s">
        <v>9</v>
      </c>
      <c r="F2" s="75" t="s">
        <v>12</v>
      </c>
      <c r="G2" s="66" t="s">
        <v>157</v>
      </c>
      <c r="H2" s="67"/>
      <c r="I2" s="67"/>
      <c r="J2" s="68" t="s">
        <v>130</v>
      </c>
      <c r="K2" s="69" t="s">
        <v>201</v>
      </c>
      <c r="L2" s="67"/>
      <c r="M2" s="76" t="s">
        <v>176</v>
      </c>
    </row>
    <row r="3" spans="1:13" ht="30">
      <c r="A3" s="89" t="s">
        <v>26</v>
      </c>
      <c r="B3" s="90" t="s">
        <v>27</v>
      </c>
      <c r="C3" s="67"/>
      <c r="D3" s="82"/>
      <c r="E3" s="82"/>
      <c r="F3" s="82"/>
      <c r="G3" s="82"/>
      <c r="I3" s="11" t="s">
        <v>26</v>
      </c>
      <c r="J3" s="146" t="s">
        <v>217</v>
      </c>
      <c r="K3" s="146" t="s">
        <v>230</v>
      </c>
      <c r="L3" s="100"/>
      <c r="M3" s="146"/>
    </row>
    <row r="4" spans="1:13" ht="25.5" customHeight="1">
      <c r="A4" s="37">
        <v>1</v>
      </c>
      <c r="B4" s="56" t="s">
        <v>131</v>
      </c>
      <c r="C4" s="97" t="s">
        <v>124</v>
      </c>
      <c r="D4" s="97" t="s">
        <v>122</v>
      </c>
      <c r="E4" s="34">
        <f>0.2*0.04</f>
        <v>8.0000000000000002E-3</v>
      </c>
      <c r="F4" s="54">
        <f>IF(C4="0 - not considered at all",0*$E4,IF(C4="1 -  planned, not implemented",$E4/3,IF(C4="2 - partially implemented",2*$E4/3,$E4)))</f>
        <v>8.0000000000000002E-3</v>
      </c>
      <c r="G4" s="55">
        <f>IF(D4="0 - not considered at all",0*$E4,IF(D4="1 -  planned, not implemented",$E4/3,IF(D4="2 - partially implemented",2*$E4/3,$E4)))</f>
        <v>2.6666666666666666E-3</v>
      </c>
      <c r="J4" s="146"/>
      <c r="K4" s="146"/>
      <c r="L4" s="98" t="s">
        <v>121</v>
      </c>
      <c r="M4" s="146"/>
    </row>
    <row r="5" spans="1:13" ht="27" customHeight="1">
      <c r="A5" s="37">
        <v>2</v>
      </c>
      <c r="B5" s="56" t="s">
        <v>132</v>
      </c>
      <c r="C5" s="97" t="s">
        <v>124</v>
      </c>
      <c r="D5" s="97" t="s">
        <v>123</v>
      </c>
      <c r="E5" s="34">
        <f>0.3*0.04</f>
        <v>1.2E-2</v>
      </c>
      <c r="F5" s="54">
        <f t="shared" ref="F5:F8" si="0">IF(C5="0 - not considered at all",0*$E5,IF(C5="1 -  planned, not implemented",$E5/3,IF(C5="2 - partially implemented",2*$E5/3,$E5)))</f>
        <v>1.2E-2</v>
      </c>
      <c r="G5" s="55">
        <f t="shared" ref="G5:G8" si="1">IF(D5="0 - not considered at all",0*$E5,IF(D5="1 -  planned, not implemented",$E5/3,IF(D5="2 - partially implemented",2*$E5/3,$E5)))</f>
        <v>8.0000000000000002E-3</v>
      </c>
      <c r="J5" s="146"/>
      <c r="K5" s="146"/>
      <c r="L5" s="98" t="s">
        <v>122</v>
      </c>
      <c r="M5" s="146"/>
    </row>
    <row r="6" spans="1:13" ht="27" customHeight="1">
      <c r="A6" s="37">
        <v>3</v>
      </c>
      <c r="B6" s="56" t="s">
        <v>133</v>
      </c>
      <c r="C6" s="97" t="s">
        <v>124</v>
      </c>
      <c r="D6" s="97" t="s">
        <v>122</v>
      </c>
      <c r="E6" s="34">
        <f>0.2*0.04</f>
        <v>8.0000000000000002E-3</v>
      </c>
      <c r="F6" s="54">
        <f t="shared" si="0"/>
        <v>8.0000000000000002E-3</v>
      </c>
      <c r="G6" s="55">
        <f t="shared" si="1"/>
        <v>2.6666666666666666E-3</v>
      </c>
      <c r="J6" s="146"/>
      <c r="K6" s="146"/>
      <c r="L6" s="98" t="s">
        <v>123</v>
      </c>
      <c r="M6" s="146"/>
    </row>
    <row r="7" spans="1:13" ht="31.5" customHeight="1">
      <c r="A7" s="37">
        <v>4</v>
      </c>
      <c r="B7" s="56" t="s">
        <v>134</v>
      </c>
      <c r="C7" s="97" t="s">
        <v>124</v>
      </c>
      <c r="D7" s="97" t="s">
        <v>122</v>
      </c>
      <c r="E7" s="34">
        <f>0.1*0.04</f>
        <v>4.0000000000000001E-3</v>
      </c>
      <c r="F7" s="54">
        <f t="shared" si="0"/>
        <v>4.0000000000000001E-3</v>
      </c>
      <c r="G7" s="55">
        <f t="shared" si="1"/>
        <v>1.3333333333333333E-3</v>
      </c>
      <c r="J7" s="146"/>
      <c r="K7" s="146"/>
      <c r="L7" s="98" t="s">
        <v>124</v>
      </c>
      <c r="M7" s="146"/>
    </row>
    <row r="8" spans="1:13" ht="27.75" customHeight="1">
      <c r="A8" s="37">
        <v>5</v>
      </c>
      <c r="B8" s="57" t="s">
        <v>135</v>
      </c>
      <c r="C8" s="97" t="s">
        <v>123</v>
      </c>
      <c r="D8" s="97" t="s">
        <v>122</v>
      </c>
      <c r="E8" s="34">
        <f>0.2*0.04</f>
        <v>8.0000000000000002E-3</v>
      </c>
      <c r="F8" s="54">
        <f t="shared" si="0"/>
        <v>5.3333333333333332E-3</v>
      </c>
      <c r="G8" s="55">
        <f t="shared" si="1"/>
        <v>2.6666666666666666E-3</v>
      </c>
      <c r="J8" s="146"/>
      <c r="K8" s="146"/>
      <c r="L8" s="100"/>
      <c r="M8" s="146"/>
    </row>
    <row r="9" spans="1:13" ht="17.25" customHeight="1">
      <c r="A9" s="37" t="s">
        <v>8</v>
      </c>
      <c r="B9" s="14"/>
      <c r="C9" s="134" t="s">
        <v>159</v>
      </c>
      <c r="D9" s="136"/>
      <c r="E9" s="58">
        <f>SUM(E3:E8)</f>
        <v>0.04</v>
      </c>
      <c r="F9" s="80">
        <f>SUM(F4:F8)</f>
        <v>3.7333333333333336E-2</v>
      </c>
      <c r="G9" s="80">
        <f>SUM(G4:G8)</f>
        <v>1.7333333333333333E-2</v>
      </c>
      <c r="H9" s="15" t="s">
        <v>197</v>
      </c>
      <c r="I9" s="15"/>
      <c r="J9" s="83"/>
      <c r="K9" s="83"/>
      <c r="L9" s="83"/>
      <c r="M9" s="83"/>
    </row>
    <row r="10" spans="1:13" ht="33" customHeight="1">
      <c r="A10" s="88" t="s">
        <v>28</v>
      </c>
      <c r="B10" s="90" t="s">
        <v>29</v>
      </c>
      <c r="C10" s="67"/>
      <c r="D10" s="82"/>
      <c r="E10" s="82"/>
      <c r="F10" s="82"/>
      <c r="G10" s="82"/>
      <c r="H10" s="78"/>
      <c r="I10" s="78" t="s">
        <v>28</v>
      </c>
      <c r="J10" s="146" t="s">
        <v>218</v>
      </c>
      <c r="K10" s="146"/>
      <c r="L10" s="100"/>
      <c r="M10" s="147"/>
    </row>
    <row r="11" spans="1:13" ht="25.5">
      <c r="A11" s="37">
        <v>1</v>
      </c>
      <c r="B11" s="39" t="s">
        <v>30</v>
      </c>
      <c r="C11" s="97" t="s">
        <v>124</v>
      </c>
      <c r="D11" s="97" t="s">
        <v>122</v>
      </c>
      <c r="E11" s="34">
        <f>0.2*4/100</f>
        <v>8.0000000000000002E-3</v>
      </c>
      <c r="F11" s="54">
        <f>IF(C11="0 - not considered at all",0*$E11,IF(C11="1 -  planned, not implemented",1*$E11/3,IF(C11="2 - partially implemented",2*$E11/3,$E11)))</f>
        <v>8.0000000000000002E-3</v>
      </c>
      <c r="G11" s="55">
        <f t="shared" ref="G11:G14" si="2">IF(D11="0 - not considered at all",0*$E11,IF(D11="1 -  planned, not implemented",$E11/3,IF(D11="2 - partially implemented",2*$E11/3,$E11)))</f>
        <v>2.6666666666666666E-3</v>
      </c>
      <c r="J11" s="146"/>
      <c r="K11" s="146"/>
      <c r="L11" s="100"/>
      <c r="M11" s="147"/>
    </row>
    <row r="12" spans="1:13" ht="25.5">
      <c r="A12" s="37">
        <v>2</v>
      </c>
      <c r="B12" s="39" t="s">
        <v>31</v>
      </c>
      <c r="C12" s="97" t="s">
        <v>123</v>
      </c>
      <c r="D12" s="97" t="s">
        <v>122</v>
      </c>
      <c r="E12" s="34">
        <f>0.2*4/100</f>
        <v>8.0000000000000002E-3</v>
      </c>
      <c r="F12" s="54">
        <f t="shared" ref="F12:F14" si="3">IF(C12="0 - not considered at all",0*$E12,IF(C12="1 -  planned, not implemented",1*$E12/3,IF(C12="2 - partially implemented",2*$E12/3,$E12)))</f>
        <v>5.3333333333333332E-3</v>
      </c>
      <c r="G12" s="55">
        <f t="shared" si="2"/>
        <v>2.6666666666666666E-3</v>
      </c>
      <c r="J12" s="146"/>
      <c r="K12" s="146"/>
      <c r="L12" s="100"/>
      <c r="M12" s="147"/>
    </row>
    <row r="13" spans="1:13" ht="38.25">
      <c r="A13" s="37">
        <v>3</v>
      </c>
      <c r="B13" s="39" t="s">
        <v>69</v>
      </c>
      <c r="C13" s="97" t="s">
        <v>121</v>
      </c>
      <c r="D13" s="97" t="s">
        <v>122</v>
      </c>
      <c r="E13" s="34">
        <f>0.3*4/100</f>
        <v>1.2E-2</v>
      </c>
      <c r="F13" s="54">
        <f t="shared" si="3"/>
        <v>0</v>
      </c>
      <c r="G13" s="55">
        <f t="shared" si="2"/>
        <v>4.0000000000000001E-3</v>
      </c>
      <c r="J13" s="146"/>
      <c r="K13" s="146"/>
      <c r="L13" s="100"/>
      <c r="M13" s="147"/>
    </row>
    <row r="14" spans="1:13" ht="25.5">
      <c r="A14" s="37">
        <v>4</v>
      </c>
      <c r="B14" s="39" t="s">
        <v>70</v>
      </c>
      <c r="C14" s="97" t="s">
        <v>121</v>
      </c>
      <c r="D14" s="97" t="s">
        <v>122</v>
      </c>
      <c r="E14" s="34">
        <f>0.3*4/100</f>
        <v>1.2E-2</v>
      </c>
      <c r="F14" s="54">
        <f t="shared" si="3"/>
        <v>0</v>
      </c>
      <c r="G14" s="55">
        <f t="shared" si="2"/>
        <v>4.0000000000000001E-3</v>
      </c>
      <c r="J14" s="146"/>
      <c r="K14" s="146"/>
      <c r="L14" s="100"/>
      <c r="M14" s="147"/>
    </row>
    <row r="15" spans="1:13">
      <c r="A15" s="37" t="s">
        <v>8</v>
      </c>
      <c r="B15" s="14"/>
      <c r="C15" s="134" t="s">
        <v>160</v>
      </c>
      <c r="D15" s="136"/>
      <c r="E15" s="51"/>
      <c r="F15" s="80">
        <f>SUM(F11:F14)</f>
        <v>1.3333333333333332E-2</v>
      </c>
      <c r="G15" s="80">
        <f>SUM(G11:G14)</f>
        <v>1.3333333333333332E-2</v>
      </c>
      <c r="H15" s="15" t="s">
        <v>197</v>
      </c>
      <c r="I15" s="15"/>
      <c r="J15" s="83"/>
      <c r="K15" s="83"/>
      <c r="L15" s="83"/>
      <c r="M15" s="83"/>
    </row>
    <row r="16" spans="1:13">
      <c r="A16" s="88" t="s">
        <v>116</v>
      </c>
      <c r="B16" s="91" t="s">
        <v>71</v>
      </c>
      <c r="C16" s="67"/>
      <c r="D16" s="82"/>
      <c r="E16" s="82"/>
      <c r="F16" s="82"/>
      <c r="G16" s="82"/>
      <c r="H16" s="78"/>
      <c r="I16" s="78" t="s">
        <v>116</v>
      </c>
      <c r="J16" s="146" t="s">
        <v>219</v>
      </c>
      <c r="K16" s="137" t="s">
        <v>231</v>
      </c>
      <c r="L16" s="96"/>
      <c r="M16" s="147"/>
    </row>
    <row r="17" spans="1:13" ht="27" customHeight="1">
      <c r="A17" s="37">
        <v>1</v>
      </c>
      <c r="B17" s="39" t="s">
        <v>136</v>
      </c>
      <c r="C17" s="97" t="s">
        <v>122</v>
      </c>
      <c r="D17" s="97" t="s">
        <v>122</v>
      </c>
      <c r="E17" s="34">
        <f t="shared" ref="E17:E21" si="4">0.2*4/100</f>
        <v>8.0000000000000002E-3</v>
      </c>
      <c r="F17" s="54">
        <f t="shared" ref="F17:F21" si="5">IF(C17="0 - not considered at all",0*$E17,IF(C17="1 -  planned, not implemented",1*$E17/3,IF(C17="2 - partially implemented",2*$E17/3,$E17)))</f>
        <v>2.6666666666666666E-3</v>
      </c>
      <c r="G17" s="55">
        <f t="shared" ref="G17:G21" si="6">IF(D17="0 - not considered at all",0*$E17,IF(D17="1 -  planned, not implemented",$E17/3,IF(D17="2 - partially implemented",2*$E17/3,$E17)))</f>
        <v>2.6666666666666666E-3</v>
      </c>
      <c r="J17" s="146"/>
      <c r="K17" s="138"/>
      <c r="L17" s="96"/>
      <c r="M17" s="147"/>
    </row>
    <row r="18" spans="1:13" ht="39" customHeight="1">
      <c r="A18" s="37">
        <v>2</v>
      </c>
      <c r="B18" s="39" t="s">
        <v>137</v>
      </c>
      <c r="C18" s="97" t="s">
        <v>124</v>
      </c>
      <c r="D18" s="97" t="s">
        <v>124</v>
      </c>
      <c r="E18" s="34">
        <f t="shared" si="4"/>
        <v>8.0000000000000002E-3</v>
      </c>
      <c r="F18" s="54">
        <f t="shared" si="5"/>
        <v>8.0000000000000002E-3</v>
      </c>
      <c r="G18" s="55">
        <f t="shared" si="6"/>
        <v>8.0000000000000002E-3</v>
      </c>
      <c r="J18" s="146"/>
      <c r="K18" s="138"/>
      <c r="L18" s="96"/>
      <c r="M18" s="147"/>
    </row>
    <row r="19" spans="1:13" ht="25.5">
      <c r="A19" s="37">
        <v>3</v>
      </c>
      <c r="B19" s="39" t="s">
        <v>138</v>
      </c>
      <c r="C19" s="97" t="s">
        <v>124</v>
      </c>
      <c r="D19" s="97" t="s">
        <v>122</v>
      </c>
      <c r="E19" s="34">
        <f t="shared" si="4"/>
        <v>8.0000000000000002E-3</v>
      </c>
      <c r="F19" s="54">
        <f t="shared" si="5"/>
        <v>8.0000000000000002E-3</v>
      </c>
      <c r="G19" s="55">
        <f t="shared" si="6"/>
        <v>2.6666666666666666E-3</v>
      </c>
      <c r="J19" s="146"/>
      <c r="K19" s="138"/>
      <c r="L19" s="96"/>
      <c r="M19" s="147"/>
    </row>
    <row r="20" spans="1:13" ht="29.25" customHeight="1">
      <c r="A20" s="37">
        <v>4</v>
      </c>
      <c r="B20" s="39" t="s">
        <v>142</v>
      </c>
      <c r="C20" s="97" t="s">
        <v>124</v>
      </c>
      <c r="D20" s="97" t="s">
        <v>124</v>
      </c>
      <c r="E20" s="34">
        <f t="shared" si="4"/>
        <v>8.0000000000000002E-3</v>
      </c>
      <c r="F20" s="54">
        <f t="shared" si="5"/>
        <v>8.0000000000000002E-3</v>
      </c>
      <c r="G20" s="55">
        <f t="shared" si="6"/>
        <v>8.0000000000000002E-3</v>
      </c>
      <c r="J20" s="146"/>
      <c r="K20" s="138"/>
      <c r="L20" s="96"/>
      <c r="M20" s="147"/>
    </row>
    <row r="21" spans="1:13" ht="38.25">
      <c r="A21" s="37">
        <v>5</v>
      </c>
      <c r="B21" s="40" t="s">
        <v>143</v>
      </c>
      <c r="C21" s="97" t="s">
        <v>123</v>
      </c>
      <c r="D21" s="97" t="s">
        <v>122</v>
      </c>
      <c r="E21" s="34">
        <f t="shared" si="4"/>
        <v>8.0000000000000002E-3</v>
      </c>
      <c r="F21" s="54">
        <f t="shared" si="5"/>
        <v>5.3333333333333332E-3</v>
      </c>
      <c r="G21" s="55">
        <f t="shared" si="6"/>
        <v>2.6666666666666666E-3</v>
      </c>
      <c r="J21" s="146"/>
      <c r="K21" s="139"/>
      <c r="L21" s="96"/>
      <c r="M21" s="147"/>
    </row>
    <row r="22" spans="1:13">
      <c r="A22" s="37" t="s">
        <v>8</v>
      </c>
      <c r="B22" s="14"/>
      <c r="C22" s="134" t="s">
        <v>161</v>
      </c>
      <c r="D22" s="136"/>
      <c r="E22" s="51"/>
      <c r="F22" s="80">
        <f>SUM(F17:F21)</f>
        <v>3.2000000000000001E-2</v>
      </c>
      <c r="G22" s="80">
        <f>SUM(G17:G21)</f>
        <v>2.4E-2</v>
      </c>
      <c r="H22" s="15" t="s">
        <v>197</v>
      </c>
      <c r="I22" s="15"/>
      <c r="J22" s="83"/>
      <c r="K22" s="83"/>
      <c r="L22" s="83"/>
      <c r="M22" s="83"/>
    </row>
    <row r="23" spans="1:13">
      <c r="A23" s="88" t="s">
        <v>32</v>
      </c>
      <c r="B23" s="91" t="s">
        <v>72</v>
      </c>
      <c r="C23" s="67"/>
      <c r="D23" s="82"/>
      <c r="E23" s="82"/>
      <c r="F23" s="82"/>
      <c r="G23" s="82"/>
      <c r="H23" s="78"/>
      <c r="I23" s="78" t="s">
        <v>32</v>
      </c>
      <c r="J23" s="146" t="s">
        <v>220</v>
      </c>
      <c r="K23" s="146" t="s">
        <v>232</v>
      </c>
      <c r="L23" s="100"/>
      <c r="M23" s="146"/>
    </row>
    <row r="24" spans="1:13" ht="66.75" customHeight="1">
      <c r="A24" s="37">
        <v>1</v>
      </c>
      <c r="B24" s="39" t="s">
        <v>144</v>
      </c>
      <c r="C24" s="97" t="s">
        <v>124</v>
      </c>
      <c r="D24" s="97" t="s">
        <v>122</v>
      </c>
      <c r="E24" s="34">
        <f>0.5*0.04</f>
        <v>0.02</v>
      </c>
      <c r="F24" s="54">
        <f t="shared" ref="F24:F25" si="7">IF(C24="0 - not considered at all",0*$E24,IF(C24="1 -  planned, not implemented",1*$E24/3,IF(C24="2 - partially implemented",2*$E24/3,$E24)))</f>
        <v>0.02</v>
      </c>
      <c r="G24" s="55">
        <f t="shared" ref="G24:G25" si="8">IF(D24="0 - not considered at all",0*$E24,IF(D24="1 -  planned, not implemented",$E24/3,IF(D24="2 - partially implemented",2*$E24/3,$E24)))</f>
        <v>6.6666666666666671E-3</v>
      </c>
      <c r="J24" s="146"/>
      <c r="K24" s="146"/>
      <c r="L24" s="100"/>
      <c r="M24" s="146"/>
    </row>
    <row r="25" spans="1:13" ht="47.25" customHeight="1">
      <c r="A25" s="37">
        <v>2</v>
      </c>
      <c r="B25" s="39" t="s">
        <v>145</v>
      </c>
      <c r="C25" s="97" t="s">
        <v>122</v>
      </c>
      <c r="D25" s="97" t="s">
        <v>122</v>
      </c>
      <c r="E25" s="34">
        <f>0.5*0.04</f>
        <v>0.02</v>
      </c>
      <c r="F25" s="54">
        <f t="shared" si="7"/>
        <v>6.6666666666666671E-3</v>
      </c>
      <c r="G25" s="55">
        <f t="shared" si="8"/>
        <v>6.6666666666666671E-3</v>
      </c>
      <c r="J25" s="146"/>
      <c r="K25" s="146"/>
      <c r="L25" s="100"/>
      <c r="M25" s="146"/>
    </row>
    <row r="26" spans="1:13">
      <c r="A26" s="37" t="s">
        <v>8</v>
      </c>
      <c r="B26" s="14"/>
      <c r="C26" s="134" t="s">
        <v>177</v>
      </c>
      <c r="D26" s="136"/>
      <c r="E26" s="51"/>
      <c r="F26" s="80">
        <f>SUM(F24:F25)</f>
        <v>2.6666666666666668E-2</v>
      </c>
      <c r="G26" s="80">
        <f>SUM(G24:G25)</f>
        <v>1.3333333333333334E-2</v>
      </c>
      <c r="H26" s="15" t="s">
        <v>197</v>
      </c>
      <c r="I26" s="15"/>
      <c r="J26" s="101"/>
      <c r="K26" s="101"/>
      <c r="L26" s="101"/>
      <c r="M26" s="101"/>
    </row>
    <row r="27" spans="1:13" ht="33.75" customHeight="1">
      <c r="A27" s="88" t="s">
        <v>33</v>
      </c>
      <c r="B27" s="90" t="s">
        <v>74</v>
      </c>
      <c r="C27" s="67"/>
      <c r="D27" s="82"/>
      <c r="E27" s="82"/>
      <c r="F27" s="82"/>
      <c r="G27" s="82"/>
      <c r="H27" s="78"/>
      <c r="I27" s="78" t="s">
        <v>33</v>
      </c>
      <c r="J27" s="146" t="s">
        <v>221</v>
      </c>
      <c r="K27" s="146" t="s">
        <v>233</v>
      </c>
      <c r="L27" s="101"/>
      <c r="M27" s="146"/>
    </row>
    <row r="28" spans="1:13" ht="34.5" customHeight="1">
      <c r="A28" s="37">
        <v>1</v>
      </c>
      <c r="B28" s="39" t="s">
        <v>146</v>
      </c>
      <c r="C28" s="97" t="s">
        <v>124</v>
      </c>
      <c r="D28" s="97" t="s">
        <v>122</v>
      </c>
      <c r="E28" s="34">
        <f>0.3*0.02</f>
        <v>6.0000000000000001E-3</v>
      </c>
      <c r="F28" s="54">
        <f t="shared" ref="F28:F30" si="9">IF(C28="0 - not considered at all",0*$E28,IF(C28="1 -  planned, not implemented",1*$E28/3,IF(C28="2 - partially implemented",2*$E28/3,$E28)))</f>
        <v>6.0000000000000001E-3</v>
      </c>
      <c r="G28" s="55">
        <f t="shared" ref="G28:G30" si="10">IF(D28="0 - not considered at all",0*$E28,IF(D28="1 -  planned, not implemented",$E28/3,IF(D28="2 - partially implemented",2*$E28/3,$E28)))</f>
        <v>2E-3</v>
      </c>
      <c r="J28" s="146"/>
      <c r="K28" s="146"/>
      <c r="L28" s="101"/>
      <c r="M28" s="146"/>
    </row>
    <row r="29" spans="1:13" ht="38.25">
      <c r="A29" s="37">
        <v>2</v>
      </c>
      <c r="B29" s="39" t="s">
        <v>147</v>
      </c>
      <c r="C29" s="97" t="s">
        <v>124</v>
      </c>
      <c r="D29" s="97" t="s">
        <v>122</v>
      </c>
      <c r="E29" s="34">
        <f>0.3*0.02</f>
        <v>6.0000000000000001E-3</v>
      </c>
      <c r="F29" s="54">
        <f t="shared" si="9"/>
        <v>6.0000000000000001E-3</v>
      </c>
      <c r="G29" s="55">
        <f t="shared" si="10"/>
        <v>2E-3</v>
      </c>
      <c r="J29" s="146"/>
      <c r="K29" s="146"/>
      <c r="L29" s="101"/>
      <c r="M29" s="146"/>
    </row>
    <row r="30" spans="1:13" ht="38.25" customHeight="1">
      <c r="A30" s="37">
        <v>3</v>
      </c>
      <c r="B30" s="39" t="s">
        <v>148</v>
      </c>
      <c r="C30" s="97" t="s">
        <v>122</v>
      </c>
      <c r="D30" s="97" t="s">
        <v>122</v>
      </c>
      <c r="E30" s="34">
        <f>0.4*0.02</f>
        <v>8.0000000000000002E-3</v>
      </c>
      <c r="F30" s="54">
        <f t="shared" si="9"/>
        <v>2.6666666666666666E-3</v>
      </c>
      <c r="G30" s="55">
        <f t="shared" si="10"/>
        <v>2.6666666666666666E-3</v>
      </c>
      <c r="J30" s="146"/>
      <c r="K30" s="146"/>
      <c r="L30" s="101"/>
      <c r="M30" s="146"/>
    </row>
    <row r="31" spans="1:13">
      <c r="A31" s="37" t="s">
        <v>8</v>
      </c>
      <c r="B31" s="14"/>
      <c r="C31" s="134" t="s">
        <v>178</v>
      </c>
      <c r="D31" s="136"/>
      <c r="E31" s="51"/>
      <c r="F31" s="80">
        <f>SUM(F28:F30)</f>
        <v>1.4666666666666666E-2</v>
      </c>
      <c r="G31" s="80">
        <f>SUM(G28:G30)</f>
        <v>6.6666666666666662E-3</v>
      </c>
      <c r="H31" s="15" t="s">
        <v>198</v>
      </c>
      <c r="I31" s="15"/>
      <c r="J31" s="101"/>
      <c r="K31" s="101"/>
      <c r="L31" s="101"/>
      <c r="M31" s="101"/>
    </row>
    <row r="32" spans="1:13" ht="16.5" customHeight="1">
      <c r="A32" s="88" t="s">
        <v>73</v>
      </c>
      <c r="B32" s="90" t="s">
        <v>94</v>
      </c>
      <c r="C32" s="67"/>
      <c r="D32" s="82"/>
      <c r="E32" s="82"/>
      <c r="F32" s="82"/>
      <c r="G32" s="49"/>
      <c r="H32" s="78"/>
      <c r="I32" s="78" t="s">
        <v>73</v>
      </c>
      <c r="J32" s="146" t="s">
        <v>222</v>
      </c>
      <c r="K32" s="146" t="s">
        <v>234</v>
      </c>
      <c r="L32" s="100"/>
      <c r="M32" s="146"/>
    </row>
    <row r="33" spans="1:13" ht="28.5" customHeight="1">
      <c r="A33" s="37">
        <v>1</v>
      </c>
      <c r="B33" s="39" t="s">
        <v>149</v>
      </c>
      <c r="C33" s="97" t="s">
        <v>124</v>
      </c>
      <c r="D33" s="97" t="s">
        <v>122</v>
      </c>
      <c r="E33" s="34">
        <f>0.5*0.02</f>
        <v>0.01</v>
      </c>
      <c r="F33" s="54">
        <f t="shared" ref="F33:F34" si="11">IF(C33="0 - not considered at all",0*$E33,IF(C33="1 -  planned, not implemented",1*$E33/3,IF(C33="2 - partially implemented",2*$E33/3,$E33)))</f>
        <v>0.01</v>
      </c>
      <c r="G33" s="55">
        <f t="shared" ref="G33:G34" si="12">IF(D33="0 - not considered at all",0*$E33,IF(D33="1 -  planned, not implemented",$E33/3,IF(D33="2 - partially implemented",2*$E33/3,$E33)))</f>
        <v>3.3333333333333335E-3</v>
      </c>
      <c r="J33" s="146"/>
      <c r="K33" s="146"/>
      <c r="L33" s="100"/>
      <c r="M33" s="146"/>
    </row>
    <row r="34" spans="1:13" ht="33" customHeight="1">
      <c r="A34" s="37">
        <v>2</v>
      </c>
      <c r="B34" s="39" t="s">
        <v>150</v>
      </c>
      <c r="C34" s="97" t="s">
        <v>123</v>
      </c>
      <c r="D34" s="97" t="s">
        <v>122</v>
      </c>
      <c r="E34" s="34">
        <f>0.5*0.02</f>
        <v>0.01</v>
      </c>
      <c r="F34" s="54">
        <f t="shared" si="11"/>
        <v>6.6666666666666671E-3</v>
      </c>
      <c r="G34" s="55">
        <f t="shared" si="12"/>
        <v>3.3333333333333335E-3</v>
      </c>
      <c r="J34" s="146"/>
      <c r="K34" s="146"/>
      <c r="L34" s="100"/>
      <c r="M34" s="146"/>
    </row>
    <row r="35" spans="1:13" ht="15.75" thickBot="1">
      <c r="A35" s="37" t="s">
        <v>8</v>
      </c>
      <c r="B35" s="14"/>
      <c r="C35" s="134" t="s">
        <v>179</v>
      </c>
      <c r="D35" s="136"/>
      <c r="E35" s="51"/>
      <c r="F35" s="80">
        <f>SUM(F33:F34)</f>
        <v>1.6666666666666666E-2</v>
      </c>
      <c r="G35" s="80">
        <f>SUM(G32:G34)</f>
        <v>6.6666666666666671E-3</v>
      </c>
      <c r="H35" s="15" t="s">
        <v>198</v>
      </c>
      <c r="I35" s="15"/>
    </row>
    <row r="36" spans="1:13" ht="15.75" thickBot="1">
      <c r="C36" s="140" t="s">
        <v>140</v>
      </c>
      <c r="D36" s="140"/>
      <c r="F36" s="46">
        <f>SUM(F9,F15,F22,F26,F31,F35)</f>
        <v>0.14066666666666666</v>
      </c>
      <c r="G36" s="46">
        <f>SUM(G9,G15,G22,G26,G31,G35)</f>
        <v>8.1333333333333341E-2</v>
      </c>
    </row>
    <row r="37" spans="1:13">
      <c r="C37" s="141" t="s">
        <v>181</v>
      </c>
      <c r="D37" s="141"/>
      <c r="E37" s="16"/>
      <c r="F37" s="49">
        <v>20</v>
      </c>
      <c r="G37" s="44">
        <v>20</v>
      </c>
    </row>
    <row r="39" spans="1:13" customFormat="1" ht="32.25" customHeight="1">
      <c r="A39" s="132" t="s">
        <v>153</v>
      </c>
      <c r="B39" s="132"/>
      <c r="C39" s="133" t="s">
        <v>154</v>
      </c>
      <c r="D39" s="133"/>
      <c r="E39" s="133"/>
      <c r="F39" s="133"/>
      <c r="G39" s="133"/>
      <c r="H39" s="133"/>
      <c r="I39" s="133"/>
      <c r="J39" s="48"/>
      <c r="K39" s="48"/>
      <c r="M39" s="48"/>
    </row>
  </sheetData>
  <sheetProtection password="C7FA" sheet="1" objects="1" scenarios="1" formatRows="0"/>
  <mergeCells count="28">
    <mergeCell ref="K32:K34"/>
    <mergeCell ref="M32:M34"/>
    <mergeCell ref="C9:D9"/>
    <mergeCell ref="C15:D15"/>
    <mergeCell ref="C22:D22"/>
    <mergeCell ref="C26:D26"/>
    <mergeCell ref="C31:D31"/>
    <mergeCell ref="J23:J25"/>
    <mergeCell ref="K23:K25"/>
    <mergeCell ref="J27:J30"/>
    <mergeCell ref="K27:K30"/>
    <mergeCell ref="J32:J34"/>
    <mergeCell ref="M3:M8"/>
    <mergeCell ref="M10:M14"/>
    <mergeCell ref="M16:M21"/>
    <mergeCell ref="M23:M25"/>
    <mergeCell ref="M27:M30"/>
    <mergeCell ref="J3:J8"/>
    <mergeCell ref="K3:K8"/>
    <mergeCell ref="J10:J14"/>
    <mergeCell ref="K10:K14"/>
    <mergeCell ref="J16:J21"/>
    <mergeCell ref="K16:K21"/>
    <mergeCell ref="A39:B39"/>
    <mergeCell ref="C39:I39"/>
    <mergeCell ref="C35:D35"/>
    <mergeCell ref="C36:D36"/>
    <mergeCell ref="C37:D37"/>
  </mergeCells>
  <dataValidations count="1">
    <dataValidation type="list" allowBlank="1" showInputMessage="1" showErrorMessage="1" sqref="C28:D30 C4:D8 C33:D34 C17:D21 C24:D25 C11:D14">
      <formula1>$L$4:$L$7</formula1>
    </dataValidation>
  </dataValidations>
  <pageMargins left="0.70866141732283472" right="0.51181102362204722" top="0.74803149606299213" bottom="0.74803149606299213" header="0.31496062992125984" footer="0.31496062992125984"/>
  <pageSetup paperSize="9" scale="95" firstPageNumber="7" orientation="landscape" useFirstPageNumber="1" r:id="rId1"/>
  <headerFooter>
    <oddHeader>&amp;C Theory of Law case page &amp;P</oddHeader>
    <oddFooter>&amp;LCopy right issues&amp;CThis product is released under Creative Common licence  
CC BY-NC-ND 3.0&amp;R&amp;G</oddFooter>
  </headerFooter>
  <rowBreaks count="2" manualBreakCount="2">
    <brk id="15" max="16383" man="1"/>
    <brk id="26" max="16383" man="1"/>
  </rowBreaks>
  <drawing r:id="rId2"/>
  <legacyDrawing r:id="rId3"/>
  <legacyDrawingHF r:id="rId4"/>
</worksheet>
</file>

<file path=xl/worksheets/sheet5.xml><?xml version="1.0" encoding="utf-8"?>
<worksheet xmlns="http://schemas.openxmlformats.org/spreadsheetml/2006/main" xmlns:r="http://schemas.openxmlformats.org/officeDocument/2006/relationships">
  <dimension ref="A1:M27"/>
  <sheetViews>
    <sheetView zoomScaleNormal="100" workbookViewId="0">
      <selection activeCell="K21" sqref="K21:K22"/>
    </sheetView>
  </sheetViews>
  <sheetFormatPr defaultColWidth="34.5703125" defaultRowHeight="15"/>
  <cols>
    <col min="1" max="1" width="4.42578125" style="11" customWidth="1"/>
    <col min="2" max="2" width="36.5703125" style="10" customWidth="1"/>
    <col min="3" max="3" width="17.7109375" style="11" customWidth="1"/>
    <col min="4" max="4" width="18.140625" style="12" hidden="1" customWidth="1"/>
    <col min="5" max="5" width="0.28515625" style="12" hidden="1" customWidth="1"/>
    <col min="6" max="6" width="8.28515625" style="12" customWidth="1"/>
    <col min="7" max="7" width="8.5703125" style="12" hidden="1" customWidth="1"/>
    <col min="8" max="8" width="3.28515625" style="11" customWidth="1"/>
    <col min="9" max="9" width="4" style="11" customWidth="1"/>
    <col min="10" max="10" width="33.5703125" style="11" customWidth="1"/>
    <col min="11" max="11" width="25.42578125" style="11" customWidth="1"/>
    <col min="12" max="12" width="0.140625" style="11" customWidth="1"/>
    <col min="13" max="13" width="29.7109375" style="11" hidden="1" customWidth="1"/>
    <col min="14" max="14" width="3" style="11" bestFit="1" customWidth="1"/>
    <col min="15" max="16384" width="34.5703125" style="11"/>
  </cols>
  <sheetData>
    <row r="1" spans="1:13" s="19" customFormat="1">
      <c r="A1" s="32" t="s">
        <v>125</v>
      </c>
      <c r="B1" s="18"/>
      <c r="D1" s="20"/>
      <c r="E1" s="20"/>
      <c r="F1" s="20"/>
      <c r="G1" s="20"/>
    </row>
    <row r="2" spans="1:13" ht="77.25" customHeight="1">
      <c r="A2" s="61" t="s">
        <v>75</v>
      </c>
      <c r="B2" s="62" t="s">
        <v>162</v>
      </c>
      <c r="C2" s="63" t="s">
        <v>118</v>
      </c>
      <c r="D2" s="64" t="s">
        <v>156</v>
      </c>
      <c r="E2" s="75" t="s">
        <v>9</v>
      </c>
      <c r="F2" s="75" t="s">
        <v>12</v>
      </c>
      <c r="G2" s="66" t="s">
        <v>157</v>
      </c>
      <c r="H2" s="67"/>
      <c r="I2" s="67"/>
      <c r="J2" s="68" t="s">
        <v>119</v>
      </c>
      <c r="K2" s="69" t="s">
        <v>191</v>
      </c>
      <c r="L2" s="67"/>
      <c r="M2" s="76" t="s">
        <v>176</v>
      </c>
    </row>
    <row r="3" spans="1:13" ht="20.25" customHeight="1">
      <c r="A3" s="60" t="s">
        <v>34</v>
      </c>
      <c r="B3" s="81" t="s">
        <v>79</v>
      </c>
      <c r="C3" s="67"/>
      <c r="D3" s="82"/>
      <c r="E3" s="82"/>
      <c r="F3" s="82"/>
      <c r="G3" s="49"/>
      <c r="I3" s="11" t="s">
        <v>34</v>
      </c>
      <c r="J3" s="145" t="s">
        <v>223</v>
      </c>
      <c r="K3" s="149" t="s">
        <v>235</v>
      </c>
      <c r="L3" s="102"/>
      <c r="M3" s="145"/>
    </row>
    <row r="4" spans="1:13" ht="39" customHeight="1">
      <c r="A4" s="37">
        <v>1</v>
      </c>
      <c r="B4" s="39" t="s">
        <v>80</v>
      </c>
      <c r="C4" s="97" t="s">
        <v>121</v>
      </c>
      <c r="D4" s="97" t="s">
        <v>124</v>
      </c>
      <c r="E4" s="34">
        <f>0.2*0.055</f>
        <v>1.1000000000000001E-2</v>
      </c>
      <c r="F4" s="54">
        <f>IF(C4="0 - not considered at all",0*$E4,IF(C4="1 -  planned, not implemented",$E4/3,IF(C4="2 - partially implemented",2*$E4/3,$E4)))</f>
        <v>0</v>
      </c>
      <c r="G4" s="55">
        <f>IF(D4="0 - not considered at all",0*$E4,IF(D4="1 -  planned, not implemented",$E4/3,IF(D4="2 - partially implemented",2*$E4/3,$E4)))</f>
        <v>1.1000000000000001E-2</v>
      </c>
      <c r="J4" s="148"/>
      <c r="K4" s="149"/>
      <c r="L4" s="103" t="s">
        <v>121</v>
      </c>
      <c r="M4" s="148"/>
    </row>
    <row r="5" spans="1:13" ht="41.25" customHeight="1">
      <c r="A5" s="37">
        <v>2</v>
      </c>
      <c r="B5" s="39" t="s">
        <v>89</v>
      </c>
      <c r="C5" s="97" t="s">
        <v>122</v>
      </c>
      <c r="D5" s="97" t="s">
        <v>124</v>
      </c>
      <c r="E5" s="34">
        <f t="shared" ref="E5:E8" si="0">0.2*0.055</f>
        <v>1.1000000000000001E-2</v>
      </c>
      <c r="F5" s="54">
        <f t="shared" ref="F5:F8" si="1">IF(C5="0 - not considered at all",0*$E5,IF(C5="1 -  planned, not implemented",$E5/3,IF(C5="2 - partially implemented",2*$E5/3,$E5)))</f>
        <v>3.666666666666667E-3</v>
      </c>
      <c r="G5" s="55">
        <f t="shared" ref="G5:G8" si="2">IF(D5="0 - not considered at all",0*$E5,IF(D5="1 -  planned, not implemented",$E5/3,IF(D5="2 - partially implemented",2*$E5/3,$E5)))</f>
        <v>1.1000000000000001E-2</v>
      </c>
      <c r="J5" s="148"/>
      <c r="K5" s="149"/>
      <c r="L5" s="103" t="s">
        <v>122</v>
      </c>
      <c r="M5" s="148"/>
    </row>
    <row r="6" spans="1:13" ht="30" customHeight="1">
      <c r="A6" s="37">
        <v>3</v>
      </c>
      <c r="B6" s="39" t="s">
        <v>85</v>
      </c>
      <c r="C6" s="97" t="s">
        <v>123</v>
      </c>
      <c r="D6" s="97" t="s">
        <v>124</v>
      </c>
      <c r="E6" s="34">
        <f t="shared" si="0"/>
        <v>1.1000000000000001E-2</v>
      </c>
      <c r="F6" s="54">
        <f t="shared" si="1"/>
        <v>7.3333333333333341E-3</v>
      </c>
      <c r="G6" s="55">
        <f t="shared" si="2"/>
        <v>1.1000000000000001E-2</v>
      </c>
      <c r="J6" s="148"/>
      <c r="K6" s="149"/>
      <c r="L6" s="103" t="s">
        <v>123</v>
      </c>
      <c r="M6" s="148"/>
    </row>
    <row r="7" spans="1:13" ht="26.25" customHeight="1">
      <c r="A7" s="37">
        <v>4</v>
      </c>
      <c r="B7" s="39" t="s">
        <v>90</v>
      </c>
      <c r="C7" s="97" t="s">
        <v>124</v>
      </c>
      <c r="D7" s="97" t="s">
        <v>121</v>
      </c>
      <c r="E7" s="34">
        <f t="shared" si="0"/>
        <v>1.1000000000000001E-2</v>
      </c>
      <c r="F7" s="54">
        <f t="shared" si="1"/>
        <v>1.1000000000000001E-2</v>
      </c>
      <c r="G7" s="55">
        <f t="shared" si="2"/>
        <v>0</v>
      </c>
      <c r="J7" s="148"/>
      <c r="K7" s="149"/>
      <c r="L7" s="103" t="s">
        <v>124</v>
      </c>
      <c r="M7" s="148"/>
    </row>
    <row r="8" spans="1:13" ht="25.5">
      <c r="A8" s="37">
        <v>5</v>
      </c>
      <c r="B8" s="40" t="s">
        <v>91</v>
      </c>
      <c r="C8" s="97" t="s">
        <v>124</v>
      </c>
      <c r="D8" s="97" t="s">
        <v>122</v>
      </c>
      <c r="E8" s="34">
        <f t="shared" si="0"/>
        <v>1.1000000000000001E-2</v>
      </c>
      <c r="F8" s="54">
        <f t="shared" si="1"/>
        <v>1.1000000000000001E-2</v>
      </c>
      <c r="G8" s="55">
        <f t="shared" si="2"/>
        <v>3.666666666666667E-3</v>
      </c>
      <c r="J8" s="148"/>
      <c r="K8" s="150"/>
      <c r="L8" s="102"/>
      <c r="M8" s="148"/>
    </row>
    <row r="9" spans="1:13" ht="17.25" customHeight="1">
      <c r="A9" s="37" t="s">
        <v>8</v>
      </c>
      <c r="B9" s="14"/>
      <c r="C9" s="134" t="s">
        <v>185</v>
      </c>
      <c r="D9" s="135"/>
      <c r="E9" s="136"/>
      <c r="F9" s="80">
        <f>SUM(F4:F8)</f>
        <v>3.3000000000000002E-2</v>
      </c>
      <c r="G9" s="80">
        <f>SUM(G4:G8)</f>
        <v>3.6666666666666667E-2</v>
      </c>
      <c r="H9" s="70" t="s">
        <v>199</v>
      </c>
      <c r="I9" s="72"/>
      <c r="J9" s="83"/>
      <c r="K9" s="83"/>
      <c r="L9" s="83"/>
      <c r="M9" s="83"/>
    </row>
    <row r="10" spans="1:13">
      <c r="A10" s="36" t="s">
        <v>35</v>
      </c>
      <c r="B10" s="87" t="s">
        <v>81</v>
      </c>
      <c r="C10" s="67"/>
      <c r="D10" s="82"/>
      <c r="E10" s="82"/>
      <c r="F10" s="82"/>
      <c r="G10" s="49"/>
      <c r="I10" s="11" t="s">
        <v>35</v>
      </c>
      <c r="J10" s="146" t="s">
        <v>224</v>
      </c>
      <c r="K10" s="146"/>
      <c r="L10" s="100"/>
      <c r="M10" s="146"/>
    </row>
    <row r="11" spans="1:13" ht="25.5">
      <c r="A11" s="37">
        <v>1</v>
      </c>
      <c r="B11" s="39" t="s">
        <v>92</v>
      </c>
      <c r="C11" s="97" t="s">
        <v>124</v>
      </c>
      <c r="D11" s="97" t="s">
        <v>122</v>
      </c>
      <c r="E11" s="13">
        <f>0.25*0.055</f>
        <v>1.375E-2</v>
      </c>
      <c r="F11" s="54">
        <f t="shared" ref="F11:G13" si="3">IF(C11="0 - not considered at all",0*$E11,IF(C11="1 -  planned, not implemented",$E11/3,IF(C11="2 - partially implemented",2*$E11/3,$E11)))</f>
        <v>1.375E-2</v>
      </c>
      <c r="G11" s="55">
        <f t="shared" si="3"/>
        <v>4.5833333333333334E-3</v>
      </c>
      <c r="J11" s="146"/>
      <c r="K11" s="146"/>
      <c r="L11" s="100"/>
      <c r="M11" s="146"/>
    </row>
    <row r="12" spans="1:13" ht="25.5">
      <c r="A12" s="37">
        <v>2</v>
      </c>
      <c r="B12" s="39" t="s">
        <v>95</v>
      </c>
      <c r="C12" s="97" t="s">
        <v>123</v>
      </c>
      <c r="D12" s="97" t="s">
        <v>122</v>
      </c>
      <c r="E12" s="77">
        <f>0.25*0.055</f>
        <v>1.375E-2</v>
      </c>
      <c r="F12" s="54">
        <f t="shared" si="3"/>
        <v>9.1666666666666667E-3</v>
      </c>
      <c r="G12" s="55">
        <f t="shared" si="3"/>
        <v>4.5833333333333334E-3</v>
      </c>
      <c r="J12" s="146"/>
      <c r="K12" s="146"/>
      <c r="L12" s="100"/>
      <c r="M12" s="146"/>
    </row>
    <row r="13" spans="1:13" ht="40.5" customHeight="1">
      <c r="A13" s="37">
        <v>3</v>
      </c>
      <c r="B13" s="39" t="s">
        <v>115</v>
      </c>
      <c r="C13" s="97" t="s">
        <v>124</v>
      </c>
      <c r="D13" s="97" t="s">
        <v>122</v>
      </c>
      <c r="E13" s="13">
        <f>0.5*0.055</f>
        <v>2.75E-2</v>
      </c>
      <c r="F13" s="54">
        <f t="shared" si="3"/>
        <v>2.75E-2</v>
      </c>
      <c r="G13" s="55">
        <f t="shared" si="3"/>
        <v>9.1666666666666667E-3</v>
      </c>
      <c r="J13" s="146"/>
      <c r="K13" s="146"/>
      <c r="L13" s="100"/>
      <c r="M13" s="146"/>
    </row>
    <row r="14" spans="1:13">
      <c r="A14" s="37" t="s">
        <v>8</v>
      </c>
      <c r="B14" s="14"/>
      <c r="C14" s="134" t="s">
        <v>186</v>
      </c>
      <c r="D14" s="135"/>
      <c r="E14" s="136"/>
      <c r="F14" s="80">
        <f>SUM(F11:F13)</f>
        <v>5.0416666666666665E-2</v>
      </c>
      <c r="G14" s="80">
        <f>SUM(G11:G13)</f>
        <v>1.8333333333333333E-2</v>
      </c>
      <c r="H14" s="70" t="s">
        <v>199</v>
      </c>
      <c r="I14" s="72"/>
      <c r="J14" s="83"/>
      <c r="K14" s="83"/>
      <c r="L14" s="83"/>
      <c r="M14" s="83"/>
    </row>
    <row r="15" spans="1:13">
      <c r="A15" s="36" t="s">
        <v>117</v>
      </c>
      <c r="B15" s="93" t="s">
        <v>83</v>
      </c>
      <c r="C15" s="67"/>
      <c r="D15" s="82"/>
      <c r="E15" s="82"/>
      <c r="F15" s="82"/>
      <c r="G15" s="49"/>
      <c r="I15" s="11" t="s">
        <v>117</v>
      </c>
      <c r="J15" s="146" t="s">
        <v>225</v>
      </c>
      <c r="K15" s="146" t="s">
        <v>139</v>
      </c>
      <c r="L15" s="100"/>
      <c r="M15" s="146" t="s">
        <v>139</v>
      </c>
    </row>
    <row r="16" spans="1:13" ht="25.5">
      <c r="A16" s="37">
        <v>1</v>
      </c>
      <c r="B16" s="39" t="s">
        <v>93</v>
      </c>
      <c r="C16" s="97" t="s">
        <v>124</v>
      </c>
      <c r="D16" s="97" t="s">
        <v>123</v>
      </c>
      <c r="E16" s="13">
        <f>0.25*0.055</f>
        <v>1.375E-2</v>
      </c>
      <c r="F16" s="54">
        <f t="shared" ref="F16:G19" si="4">IF(C16="0 - not considered at all",0*$E16,IF(C16="1 -  planned, not implemented",$E16/3,IF(C16="2 - partially implemented",2*$E16/3,$E16)))</f>
        <v>1.375E-2</v>
      </c>
      <c r="G16" s="55">
        <f t="shared" si="4"/>
        <v>9.1666666666666667E-3</v>
      </c>
      <c r="J16" s="146"/>
      <c r="K16" s="146"/>
      <c r="L16" s="100"/>
      <c r="M16" s="146"/>
    </row>
    <row r="17" spans="1:13" ht="25.5">
      <c r="A17" s="37">
        <v>2</v>
      </c>
      <c r="B17" s="39" t="s">
        <v>86</v>
      </c>
      <c r="C17" s="97" t="s">
        <v>124</v>
      </c>
      <c r="D17" s="97" t="s">
        <v>123</v>
      </c>
      <c r="E17" s="77">
        <f t="shared" ref="E17:E19" si="5">0.25*0.055</f>
        <v>1.375E-2</v>
      </c>
      <c r="F17" s="54">
        <f t="shared" si="4"/>
        <v>1.375E-2</v>
      </c>
      <c r="G17" s="55">
        <f t="shared" si="4"/>
        <v>9.1666666666666667E-3</v>
      </c>
      <c r="J17" s="146"/>
      <c r="K17" s="146"/>
      <c r="L17" s="100"/>
      <c r="M17" s="146"/>
    </row>
    <row r="18" spans="1:13" ht="25.5">
      <c r="A18" s="37">
        <v>3</v>
      </c>
      <c r="B18" s="39" t="s">
        <v>87</v>
      </c>
      <c r="C18" s="97" t="s">
        <v>123</v>
      </c>
      <c r="D18" s="97" t="s">
        <v>123</v>
      </c>
      <c r="E18" s="77">
        <f t="shared" si="5"/>
        <v>1.375E-2</v>
      </c>
      <c r="F18" s="54">
        <f t="shared" si="4"/>
        <v>9.1666666666666667E-3</v>
      </c>
      <c r="G18" s="55">
        <f t="shared" si="4"/>
        <v>9.1666666666666667E-3</v>
      </c>
      <c r="J18" s="146"/>
      <c r="K18" s="146"/>
      <c r="L18" s="100"/>
      <c r="M18" s="146"/>
    </row>
    <row r="19" spans="1:13" ht="38.25">
      <c r="A19" s="37">
        <v>4</v>
      </c>
      <c r="B19" s="40" t="s">
        <v>114</v>
      </c>
      <c r="C19" s="97" t="s">
        <v>124</v>
      </c>
      <c r="D19" s="97" t="s">
        <v>123</v>
      </c>
      <c r="E19" s="77">
        <f t="shared" si="5"/>
        <v>1.375E-2</v>
      </c>
      <c r="F19" s="54">
        <f t="shared" si="4"/>
        <v>1.375E-2</v>
      </c>
      <c r="G19" s="55">
        <f t="shared" si="4"/>
        <v>9.1666666666666667E-3</v>
      </c>
      <c r="J19" s="146"/>
      <c r="K19" s="146"/>
      <c r="L19" s="100"/>
      <c r="M19" s="146"/>
    </row>
    <row r="20" spans="1:13">
      <c r="A20" s="37" t="s">
        <v>8</v>
      </c>
      <c r="B20" s="14"/>
      <c r="C20" s="134" t="s">
        <v>187</v>
      </c>
      <c r="D20" s="135"/>
      <c r="E20" s="136"/>
      <c r="F20" s="80">
        <f>SUM(F16:F19)</f>
        <v>5.0416666666666665E-2</v>
      </c>
      <c r="G20" s="80">
        <f>SUM(G16:G19)</f>
        <v>3.6666666666666667E-2</v>
      </c>
      <c r="H20" s="70" t="s">
        <v>199</v>
      </c>
      <c r="I20" s="72"/>
      <c r="J20" s="83"/>
      <c r="K20" s="83"/>
      <c r="L20" s="83"/>
      <c r="M20" s="83"/>
    </row>
    <row r="21" spans="1:13">
      <c r="A21" s="36" t="s">
        <v>82</v>
      </c>
      <c r="B21" s="87" t="s">
        <v>84</v>
      </c>
      <c r="C21" s="67"/>
      <c r="D21" s="82"/>
      <c r="E21" s="82"/>
      <c r="F21" s="82"/>
      <c r="G21" s="49"/>
      <c r="I21" s="11" t="s">
        <v>82</v>
      </c>
      <c r="J21" s="146" t="s">
        <v>226</v>
      </c>
      <c r="K21" s="146" t="s">
        <v>236</v>
      </c>
      <c r="L21" s="100"/>
      <c r="M21" s="146"/>
    </row>
    <row r="22" spans="1:13" ht="91.5" customHeight="1">
      <c r="A22" s="37">
        <v>1</v>
      </c>
      <c r="B22" s="39" t="s">
        <v>88</v>
      </c>
      <c r="C22" s="97" t="s">
        <v>122</v>
      </c>
      <c r="D22" s="97" t="s">
        <v>122</v>
      </c>
      <c r="E22" s="13">
        <v>3.5000000000000003E-2</v>
      </c>
      <c r="F22" s="54">
        <f>IF(C22="0 - not considered at all",0*$E22,IF(C22="1 -  planned, not implemented",$E22/3,IF(C22="2 - partially implemented",2*$E22/3,$E22)))</f>
        <v>1.1666666666666667E-2</v>
      </c>
      <c r="G22" s="55">
        <f t="shared" ref="G22" si="6">IF(D22="0 - not considered at all",0*$E22,IF(D22="1 -  planned, not implemented",$E22/3,IF(D22="2 - partially implemented",2*$E22/3,$E22)))</f>
        <v>1.1666666666666667E-2</v>
      </c>
      <c r="J22" s="146"/>
      <c r="K22" s="146"/>
      <c r="L22" s="100"/>
      <c r="M22" s="146"/>
    </row>
    <row r="23" spans="1:13" ht="15.75" thickBot="1">
      <c r="A23" s="37" t="s">
        <v>8</v>
      </c>
      <c r="B23" s="14"/>
      <c r="C23" s="134" t="s">
        <v>188</v>
      </c>
      <c r="D23" s="135"/>
      <c r="E23" s="136"/>
      <c r="F23" s="80">
        <f>SUM(F22:F22)</f>
        <v>1.1666666666666667E-2</v>
      </c>
      <c r="G23" s="80">
        <f>SUM(G22)</f>
        <v>1.1666666666666667E-2</v>
      </c>
      <c r="H23" s="70" t="s">
        <v>200</v>
      </c>
      <c r="I23" s="72"/>
    </row>
    <row r="24" spans="1:13" ht="15.75" thickBot="1">
      <c r="D24" s="42" t="s">
        <v>180</v>
      </c>
      <c r="F24" s="79">
        <f>SUM(F9,F14,F20,F23)</f>
        <v>0.14549999999999999</v>
      </c>
      <c r="G24" s="79">
        <f>SUM(G9,G14,G20,G23)</f>
        <v>0.10333333333333335</v>
      </c>
    </row>
    <row r="25" spans="1:13">
      <c r="D25" s="43" t="s">
        <v>181</v>
      </c>
      <c r="E25" s="16"/>
      <c r="F25" s="49">
        <v>20</v>
      </c>
      <c r="G25" s="92">
        <v>20</v>
      </c>
    </row>
    <row r="27" spans="1:13" customFormat="1" ht="32.25" customHeight="1">
      <c r="A27" s="132" t="s">
        <v>153</v>
      </c>
      <c r="B27" s="132"/>
      <c r="C27" s="133" t="s">
        <v>154</v>
      </c>
      <c r="D27" s="133"/>
      <c r="E27" s="133"/>
      <c r="F27" s="133"/>
      <c r="G27" s="133"/>
      <c r="H27" s="133"/>
      <c r="I27" s="133"/>
      <c r="J27" s="48"/>
      <c r="K27" s="48"/>
    </row>
  </sheetData>
  <sheetProtection password="C7FA" sheet="1" objects="1" scenarios="1" formatRows="0"/>
  <mergeCells count="18">
    <mergeCell ref="K15:K19"/>
    <mergeCell ref="M15:M19"/>
    <mergeCell ref="J21:J22"/>
    <mergeCell ref="K21:K22"/>
    <mergeCell ref="M21:M22"/>
    <mergeCell ref="J15:J19"/>
    <mergeCell ref="J3:J8"/>
    <mergeCell ref="K3:K8"/>
    <mergeCell ref="M3:M8"/>
    <mergeCell ref="J10:J13"/>
    <mergeCell ref="K10:K13"/>
    <mergeCell ref="M10:M13"/>
    <mergeCell ref="A27:B27"/>
    <mergeCell ref="C27:I27"/>
    <mergeCell ref="C23:E23"/>
    <mergeCell ref="C9:E9"/>
    <mergeCell ref="C14:E14"/>
    <mergeCell ref="C20:E20"/>
  </mergeCells>
  <dataValidations count="1">
    <dataValidation type="list" allowBlank="1" showInputMessage="1" showErrorMessage="1" sqref="C22:D22 C16:D19 C11:D13 C4:D8">
      <formula1>$L$4:$L$7</formula1>
    </dataValidation>
  </dataValidations>
  <pageMargins left="0.70866141732283472" right="0.51181102362204722" top="0.74803149606299213" bottom="0.74803149606299213" header="0.31496062992125984" footer="0.31496062992125984"/>
  <pageSetup paperSize="9" scale="95" firstPageNumber="10" orientation="landscape" useFirstPageNumber="1" r:id="rId1"/>
  <headerFooter>
    <oddHeader>&amp;C Theory of Law case page &amp;P</oddHeader>
    <oddFooter>&amp;LCopy right issues&amp;CThis product is released under Creative Common licence  
CC BY-NC-ND 3.0&amp;R&amp;G</oddFooter>
  </headerFooter>
  <rowBreaks count="1" manualBreakCount="1">
    <brk id="14" max="16383" man="1"/>
  </row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Assessment summary</vt:lpstr>
      <vt:lpstr>A - Didactical solutions</vt:lpstr>
      <vt:lpstr>B - Information technologies</vt:lpstr>
      <vt:lpstr>C - Structure and design</vt:lpstr>
      <vt:lpstr>D - Learning organization</vt:lpstr>
      <vt:lpstr>'A - Didactical solutions'!Print_Area</vt:lpstr>
      <vt:lpstr>'B - Information technologies'!Print_Area</vt:lpstr>
      <vt:lpstr>'C - Structure and design'!Print_Area</vt:lpstr>
      <vt:lpstr>'D - Learning organization'!Print_Area</vt:lpstr>
      <vt:lpstr>'A - Didactical solutions'!Print_Titles</vt:lpstr>
      <vt:lpstr>'B - Information technologies'!Print_Titles</vt:lpstr>
      <vt:lpstr>'C - Structure and design'!Print_Titles</vt:lpstr>
      <vt:lpstr>'D - Learning organization'!Print_Titles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
  <dcterms:created xsi:type="dcterms:W3CDTF">2014-02-17T07:43:16Z</dcterms:created>
  <dcterms:modified xsi:type="dcterms:W3CDTF">2014-02-17T09:09:04Z</dcterms:modified>
  <cp:category/>
</cp:coreProperties>
</file>