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7520" windowHeight="9135" tabRatio="794" firstSheet="1" activeTab="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45621"/>
</workbook>
</file>

<file path=xl/calcChain.xml><?xml version="1.0" encoding="utf-8"?>
<calcChain xmlns="http://schemas.openxmlformats.org/spreadsheetml/2006/main">
  <c r="G22" i="11" l="1"/>
  <c r="F22" i="11" l="1"/>
  <c r="F23" i="11" s="1"/>
  <c r="E17" i="11"/>
  <c r="G17" i="11" s="1"/>
  <c r="E18" i="11"/>
  <c r="E19" i="11"/>
  <c r="G19" i="11" s="1"/>
  <c r="E16" i="11"/>
  <c r="G16" i="11" s="1"/>
  <c r="E13" i="11"/>
  <c r="G13" i="11" s="1"/>
  <c r="G23" i="11"/>
  <c r="F19" i="11"/>
  <c r="F16" i="11"/>
  <c r="F13" i="11"/>
  <c r="E12" i="11"/>
  <c r="E11" i="11"/>
  <c r="E5" i="11"/>
  <c r="G5" i="11" s="1"/>
  <c r="E6" i="11"/>
  <c r="G6" i="11" s="1"/>
  <c r="E7" i="11"/>
  <c r="G7" i="11" s="1"/>
  <c r="E8" i="11"/>
  <c r="G8" i="11" s="1"/>
  <c r="F5" i="11"/>
  <c r="F6" i="11"/>
  <c r="F7" i="11"/>
  <c r="F8" i="11"/>
  <c r="E4" i="11"/>
  <c r="E34" i="10"/>
  <c r="G34" i="10" s="1"/>
  <c r="E33" i="10"/>
  <c r="G33" i="10" s="1"/>
  <c r="E29" i="4"/>
  <c r="E28" i="4"/>
  <c r="E25" i="4"/>
  <c r="E24" i="4"/>
  <c r="E21" i="4"/>
  <c r="E20" i="4"/>
  <c r="E17" i="4"/>
  <c r="E16" i="4"/>
  <c r="E15" i="4"/>
  <c r="F12" i="11" l="1"/>
  <c r="G12" i="11"/>
  <c r="F18" i="11"/>
  <c r="G18" i="11"/>
  <c r="G20" i="11" s="1"/>
  <c r="F4" i="11"/>
  <c r="F9" i="11" s="1"/>
  <c r="G4" i="11"/>
  <c r="G9" i="11" s="1"/>
  <c r="F11" i="11"/>
  <c r="F14" i="11" s="1"/>
  <c r="G11" i="11"/>
  <c r="F17" i="11"/>
  <c r="G35" i="10"/>
  <c r="F33" i="10"/>
  <c r="F34" i="10"/>
  <c r="E12" i="4"/>
  <c r="G12" i="4" s="1"/>
  <c r="E11" i="4"/>
  <c r="G11" i="4" s="1"/>
  <c r="E10" i="4"/>
  <c r="E9" i="4"/>
  <c r="G9" i="4" s="1"/>
  <c r="G29" i="4"/>
  <c r="F29" i="4"/>
  <c r="G28" i="4"/>
  <c r="F28" i="4"/>
  <c r="G25" i="4"/>
  <c r="F25" i="4"/>
  <c r="G24" i="4"/>
  <c r="F24" i="4"/>
  <c r="G21" i="4"/>
  <c r="F21" i="4"/>
  <c r="G20" i="4"/>
  <c r="F20" i="4"/>
  <c r="G17" i="4"/>
  <c r="F17" i="4"/>
  <c r="G16" i="4"/>
  <c r="F16" i="4"/>
  <c r="G15" i="4"/>
  <c r="F15" i="4"/>
  <c r="G10" i="4"/>
  <c r="F10" i="4"/>
  <c r="E6" i="4"/>
  <c r="G6" i="4" s="1"/>
  <c r="E5" i="4"/>
  <c r="G5" i="4" s="1"/>
  <c r="E4" i="4"/>
  <c r="G4" i="4" s="1"/>
  <c r="E39" i="8"/>
  <c r="F39" i="8" s="1"/>
  <c r="E40" i="8"/>
  <c r="F40" i="8" s="1"/>
  <c r="E41" i="8"/>
  <c r="F41" i="8" s="1"/>
  <c r="E42" i="8"/>
  <c r="F42" i="8" s="1"/>
  <c r="E35" i="8"/>
  <c r="F35" i="8" s="1"/>
  <c r="E34" i="8"/>
  <c r="G34" i="8" s="1"/>
  <c r="E36" i="8"/>
  <c r="F36" i="8" s="1"/>
  <c r="E33" i="8"/>
  <c r="F33" i="8" s="1"/>
  <c r="E32" i="8"/>
  <c r="F32" i="8"/>
  <c r="E29" i="8"/>
  <c r="F29" i="8" s="1"/>
  <c r="E28" i="8"/>
  <c r="F28" i="8" s="1"/>
  <c r="E27" i="8"/>
  <c r="F27" i="8" s="1"/>
  <c r="E24" i="8"/>
  <c r="E23" i="8"/>
  <c r="F23" i="8" s="1"/>
  <c r="E22" i="8"/>
  <c r="G22" i="8" s="1"/>
  <c r="E19" i="8"/>
  <c r="G19" i="8" s="1"/>
  <c r="E20" i="8"/>
  <c r="F20" i="8" s="1"/>
  <c r="E21" i="8"/>
  <c r="G21" i="8" s="1"/>
  <c r="E18" i="8"/>
  <c r="F18" i="8" s="1"/>
  <c r="E17" i="8"/>
  <c r="F24" i="8"/>
  <c r="G42" i="8"/>
  <c r="G39" i="8"/>
  <c r="G35" i="8"/>
  <c r="G33" i="8"/>
  <c r="G32" i="8"/>
  <c r="G27" i="8"/>
  <c r="G24" i="8"/>
  <c r="G18" i="8"/>
  <c r="G17" i="8"/>
  <c r="F22" i="8"/>
  <c r="F21" i="8"/>
  <c r="F19" i="8"/>
  <c r="F17" i="8"/>
  <c r="E13" i="8"/>
  <c r="G13" i="8" s="1"/>
  <c r="E12" i="8"/>
  <c r="G12" i="8" s="1"/>
  <c r="E11" i="8"/>
  <c r="G11" i="8" s="1"/>
  <c r="E9" i="8"/>
  <c r="G9" i="8" s="1"/>
  <c r="E14" i="8"/>
  <c r="G14" i="8" s="1"/>
  <c r="E10" i="8"/>
  <c r="G10" i="8" s="1"/>
  <c r="F14" i="8"/>
  <c r="F13" i="8"/>
  <c r="F10" i="8"/>
  <c r="F22" i="4" l="1"/>
  <c r="F26" i="4"/>
  <c r="G14" i="11"/>
  <c r="G24" i="11" s="1"/>
  <c r="J28" i="1" s="1"/>
  <c r="F12" i="8"/>
  <c r="G20" i="8"/>
  <c r="F20" i="11"/>
  <c r="F9" i="8"/>
  <c r="G36" i="8"/>
  <c r="G37" i="8" s="1"/>
  <c r="F30" i="4"/>
  <c r="G23" i="8"/>
  <c r="G25" i="8" s="1"/>
  <c r="G29" i="8"/>
  <c r="G41" i="8"/>
  <c r="F34" i="8"/>
  <c r="F37" i="8" s="1"/>
  <c r="F4" i="4"/>
  <c r="F12" i="4"/>
  <c r="F24" i="11"/>
  <c r="F11" i="8"/>
  <c r="G28" i="8"/>
  <c r="G40" i="8"/>
  <c r="G26" i="4"/>
  <c r="F11" i="4"/>
  <c r="F5" i="4"/>
  <c r="G13" i="4"/>
  <c r="F9" i="4"/>
  <c r="G7" i="4"/>
  <c r="F6" i="4"/>
  <c r="G30" i="4"/>
  <c r="G22" i="4"/>
  <c r="G18" i="4"/>
  <c r="F18" i="4"/>
  <c r="G15" i="8"/>
  <c r="F30" i="8"/>
  <c r="F25" i="8"/>
  <c r="F15" i="8"/>
  <c r="G43" i="8" l="1"/>
  <c r="G30" i="8"/>
  <c r="F13" i="4"/>
  <c r="G31" i="4"/>
  <c r="J26" i="1" s="1"/>
  <c r="F7" i="4"/>
  <c r="E30" i="10"/>
  <c r="G30" i="10" s="1"/>
  <c r="E29" i="10"/>
  <c r="G29" i="10" s="1"/>
  <c r="E28" i="10"/>
  <c r="G28" i="10" s="1"/>
  <c r="F30" i="10"/>
  <c r="E25" i="10"/>
  <c r="G25" i="10" s="1"/>
  <c r="E24" i="10"/>
  <c r="G24" i="10" s="1"/>
  <c r="E21" i="10"/>
  <c r="E20" i="10"/>
  <c r="G20" i="10" s="1"/>
  <c r="E19" i="10"/>
  <c r="G19" i="10" s="1"/>
  <c r="E18" i="10"/>
  <c r="G18" i="10" s="1"/>
  <c r="E17" i="10"/>
  <c r="G17" i="10" s="1"/>
  <c r="E14" i="10"/>
  <c r="G14" i="10" s="1"/>
  <c r="E13" i="10"/>
  <c r="G13" i="10" s="1"/>
  <c r="E12" i="10"/>
  <c r="G12" i="10" s="1"/>
  <c r="E11" i="10"/>
  <c r="G11" i="10" s="1"/>
  <c r="F21" i="10" l="1"/>
  <c r="G21" i="10"/>
  <c r="G22" i="10" s="1"/>
  <c r="F28" i="10"/>
  <c r="F17" i="10"/>
  <c r="F29" i="10"/>
  <c r="F19" i="10"/>
  <c r="F25" i="10"/>
  <c r="G26" i="10"/>
  <c r="G15" i="10"/>
  <c r="F11" i="10"/>
  <c r="F18" i="10"/>
  <c r="F20" i="10"/>
  <c r="F24" i="10"/>
  <c r="G31" i="10"/>
  <c r="F31" i="10" l="1"/>
  <c r="F26" i="10"/>
  <c r="F22" i="10"/>
  <c r="E8" i="10"/>
  <c r="G8" i="10" s="1"/>
  <c r="E7" i="10"/>
  <c r="G7" i="10" s="1"/>
  <c r="E6" i="10"/>
  <c r="G6" i="10" s="1"/>
  <c r="E5" i="10"/>
  <c r="G5" i="10" s="1"/>
  <c r="E4" i="10"/>
  <c r="G4" i="10" s="1"/>
  <c r="F8" i="10"/>
  <c r="F6" i="10" l="1"/>
  <c r="F7" i="10"/>
  <c r="F4" i="10"/>
  <c r="E9" i="10"/>
  <c r="F5" i="10"/>
  <c r="G9" i="10"/>
  <c r="F14" i="10"/>
  <c r="F13" i="10"/>
  <c r="F12" i="10"/>
  <c r="E6" i="8"/>
  <c r="G6" i="8" s="1"/>
  <c r="E5" i="8"/>
  <c r="G5" i="8" s="1"/>
  <c r="E4" i="8"/>
  <c r="G4" i="8" s="1"/>
  <c r="F9" i="10" l="1"/>
  <c r="F35" i="10"/>
  <c r="G7" i="8"/>
  <c r="F15" i="10"/>
  <c r="F5" i="8"/>
  <c r="F6" i="8"/>
  <c r="F4" i="8"/>
  <c r="F7" i="8" l="1"/>
  <c r="F43" i="8" l="1"/>
  <c r="G44" i="8" l="1"/>
  <c r="J25" i="1" s="1"/>
  <c r="F44" i="8"/>
  <c r="J21" i="1"/>
  <c r="F31" i="4" l="1"/>
  <c r="J19" i="1" s="1"/>
  <c r="J18" i="1"/>
  <c r="F36" i="10" l="1"/>
  <c r="J20" i="1" s="1"/>
  <c r="J16" i="1" s="1"/>
  <c r="G36" i="10" l="1"/>
  <c r="J27" i="1" s="1"/>
  <c r="J23" i="1" s="1"/>
</calcChain>
</file>

<file path=xl/comments1.xml><?xml version="1.0" encoding="utf-8"?>
<comments xmlns="http://schemas.openxmlformats.org/spreadsheetml/2006/main">
  <authors>
    <author>Author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<sst xmlns="http://schemas.openxmlformats.org/spreadsheetml/2006/main" count="519" uniqueCount="246">
  <si>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</si>
  <si>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</si>
  <si>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</si>
  <si>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</si>
  <si>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</si>
  <si>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</si>
  <si>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</si>
  <si>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</si>
  <si>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</si>
  <si>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</si>
  <si>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</si>
  <si>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</si>
  <si>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</si>
  <si>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</si>
  <si>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</si>
  <si>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</si>
  <si>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</si>
  <si>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</si>
  <si>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</si>
  <si>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</si>
  <si>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</si>
  <si>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</si>
  <si>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</si>
  <si>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</si>
  <si>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</si>
  <si>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</si>
  <si>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</si>
  <si>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</si>
  <si>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</si>
  <si>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</si>
  <si>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</si>
  <si>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</si>
  <si>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</si>
  <si>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</si>
  <si>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</si>
  <si>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</si>
  <si>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</si>
  <si>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</si>
  <si>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</si>
  <si>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</si>
  <si>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</si>
  <si>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</si>
  <si>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</si>
  <si>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</si>
  <si>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</si>
  <si>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</si>
  <si>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</si>
  <si>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</si>
  <si>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</si>
  <si>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</si>
  <si>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</si>
  <si>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</si>
  <si>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</si>
  <si>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</si>
  <si>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</si>
  <si>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</si>
  <si>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</si>
  <si>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</si>
  <si>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</si>
  <si>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</si>
  <si>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</si>
  <si>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</si>
  <si>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</si>
  <si>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</si>
  <si>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</si>
  <si>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</si>
  <si>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</si>
  <si>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</si>
  <si>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</si>
  <si>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</si>
  <si>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</si>
  <si>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</si>
  <si>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</si>
  <si>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</si>
  <si>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</si>
  <si>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</si>
  <si>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</si>
  <si>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</si>
  <si>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</si>
  <si>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</si>
  <si>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</si>
  <si>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</si>
  <si>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</si>
  <si>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</si>
  <si>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</si>
  <si>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</si>
  <si>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</si>
  <si>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</si>
  <si>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</si>
  <si>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</si>
  <si>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</si>
  <si>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</si>
  <si>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</si>
  <si>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</si>
  <si>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</si>
  <si>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</si>
  <si>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</si>
  <si>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</si>
  <si>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</si>
  <si>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</si>
  <si>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</si>
  <si>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</si>
  <si>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</si>
  <si>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</si>
  <si>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</si>
  <si>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</si>
  <si>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</si>
  <si>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</si>
  <si>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</si>
  <si>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</si>
  <si>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</si>
  <si>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</si>
  <si>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</si>
  <si>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</si>
  <si>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</si>
  <si>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</si>
  <si>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</si>
  <si>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</si>
  <si>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</si>
  <si>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</si>
  <si>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 for public/confidential use</t>
    </r>
    <r>
      <rPr>
        <b/>
        <sz val="11"/>
        <rFont val="Calibri"/>
        <family val="2"/>
        <charset val="186"/>
        <scheme val="minor"/>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</si>
  <si>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</si>
  <si>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</si>
  <si>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</si>
  <si>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</si>
  <si>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</si>
  <si>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</si>
  <si>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</si>
  <si>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</si>
  <si>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</si>
  <si>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</si>
  <si>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</si>
  <si>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</si>
  <si>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</si>
  <si>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</si>
  <si>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</si>
  <si>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</si>
  <si>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</si>
  <si>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</si>
  <si>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</si>
  <si>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</si>
  <si>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</si>
  <si>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</si>
  <si>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</si>
  <si>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</si>
  <si>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</si>
  <si>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</si>
  <si>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</si>
  <si>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</si>
  <si>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</si>
  <si>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</si>
  <si>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</si>
  <si>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</si>
  <si>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</si>
  <si>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</si>
  <si>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</si>
  <si>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</si>
  <si>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</si>
  <si>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</si>
  <si>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</si>
  <si>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</si>
  <si>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</si>
  <si>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</si>
  <si>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</si>
  <si>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r>
      <t>Indicate how this criterion is met in your case - refer to evidence and provide argumentation 
(</t>
    </r>
    <r>
      <rPr>
        <b/>
        <sz val="11"/>
        <color rgb="FF0070C0"/>
        <rFont val="Calibri"/>
        <family val="2"/>
        <scheme val="minor"/>
      </rPr>
      <t>Column filled in by case authors</t>
    </r>
    <r>
      <rPr>
        <b/>
        <sz val="11"/>
        <rFont val="Calibri"/>
        <family val="2"/>
        <charset val="186"/>
        <scheme val="minor"/>
      </rPr>
      <t>)</t>
    </r>
    <r>
      <rPr>
        <b/>
        <sz val="11"/>
        <color rgb="FF0070C0"/>
        <rFont val="Calibri"/>
        <family val="2"/>
        <scheme val="minor"/>
      </rPr>
      <t xml:space="preserve">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</si>
  <si>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t>
    </r>
    <r>
      <rPr>
        <b/>
        <sz val="11"/>
        <rFont val="Calibri"/>
        <family val="2"/>
        <charset val="186"/>
        <scheme val="minor"/>
      </rPr>
      <t>)</t>
    </r>
    <r>
      <rPr>
        <b/>
        <sz val="11"/>
        <color rgb="FF0070C0"/>
        <rFont val="Calibri"/>
        <family val="2"/>
        <scheme val="minor"/>
      </rPr>
      <t xml:space="preserve">
, for public/confidential use</t>
    </r>
    <r>
      <rPr>
        <b/>
        <sz val="11"/>
        <rFont val="Calibri"/>
        <family val="2"/>
        <charset val="186"/>
        <scheme val="minor"/>
      </rPr>
      <t>)</t>
    </r>
  </si>
  <si>
    <t>Total per A1:</t>
  </si>
  <si>
    <t>Total per A2:</t>
  </si>
  <si>
    <t>Total per A3:</t>
  </si>
  <si>
    <t>Total per A4:</t>
  </si>
  <si>
    <t>Total per A5:</t>
  </si>
  <si>
    <t>Total per A6:</t>
  </si>
  <si>
    <t>Total per group A:</t>
  </si>
  <si>
    <r>
      <t>Comments and measures for improvement 
(</t>
    </r>
    <r>
      <rPr>
        <b/>
        <sz val="11"/>
        <color rgb="FF0070C0"/>
        <rFont val="Calibri"/>
        <family val="2"/>
        <scheme val="minor"/>
      </rPr>
      <t>Column filled in by case authors, for public/ confidential use</t>
    </r>
    <r>
      <rPr>
        <b/>
        <sz val="11"/>
        <rFont val="Calibri"/>
        <family val="2"/>
        <charset val="186"/>
        <scheme val="minor"/>
      </rPr>
      <t>)</t>
    </r>
  </si>
  <si>
    <t>Total per B1:</t>
  </si>
  <si>
    <t>Total per B2:</t>
  </si>
  <si>
    <t>Total per B3:</t>
  </si>
  <si>
    <t>Total per group B:</t>
  </si>
  <si>
    <r>
      <t>Comments and measures for improvement 
(</t>
    </r>
    <r>
      <rPr>
        <b/>
        <sz val="11"/>
        <color rgb="FF0070C0"/>
        <rFont val="Calibri"/>
        <family val="2"/>
        <scheme val="minor"/>
      </rPr>
      <t>Column filled in by peer reviewers, for confidential use</t>
    </r>
    <r>
      <rPr>
        <b/>
        <sz val="11"/>
        <rFont val="Calibri"/>
        <family val="2"/>
        <charset val="186"/>
        <scheme val="minor"/>
      </rPr>
      <t>)</t>
    </r>
  </si>
  <si>
    <t>Total per C4:</t>
  </si>
  <si>
    <t>Total per C5:</t>
  </si>
  <si>
    <t>Total per C6:</t>
  </si>
  <si>
    <t>Total per group D:</t>
  </si>
  <si>
    <t>Max in the group</t>
  </si>
  <si>
    <t>Total per B4:</t>
  </si>
  <si>
    <t>Total per B5:</t>
  </si>
  <si>
    <t>Total per B6:</t>
  </si>
  <si>
    <t>Total per D1:</t>
  </si>
  <si>
    <t>Total per D2:</t>
  </si>
  <si>
    <t>Total per D3:</t>
  </si>
  <si>
    <t>Total per D4:</t>
  </si>
  <si>
    <t xml:space="preserve">Minimum requirement for attestation  </t>
  </si>
  <si>
    <r>
      <t>Comments and measures for improvement 
(</t>
    </r>
    <r>
      <rPr>
        <b/>
        <sz val="11"/>
        <color rgb="FF0070C0"/>
        <rFont val="Calibri"/>
        <family val="2"/>
        <scheme val="minor"/>
      </rPr>
      <t>Column filled in by case authors, for public/</t>
    </r>
    <r>
      <rPr>
        <sz val="11"/>
        <color rgb="FF0070C0"/>
        <rFont val="Calibri"/>
        <family val="2"/>
        <charset val="186"/>
        <scheme val="minor"/>
      </rPr>
      <t>confidential</t>
    </r>
    <r>
      <rPr>
        <b/>
        <sz val="11"/>
        <color rgb="FF0070C0"/>
        <rFont val="Calibri"/>
        <family val="2"/>
        <scheme val="minor"/>
      </rPr>
      <t xml:space="preserve"> use</t>
    </r>
    <r>
      <rPr>
        <b/>
        <sz val="11"/>
        <rFont val="Calibri"/>
        <family val="2"/>
        <charset val="186"/>
        <scheme val="minor"/>
      </rPr>
      <t>)</t>
    </r>
  </si>
  <si>
    <t>max 5</t>
  </si>
  <si>
    <t>max 4,5</t>
  </si>
  <si>
    <t>max 7,5</t>
  </si>
  <si>
    <t>max 6</t>
  </si>
  <si>
    <t>max 3</t>
  </si>
  <si>
    <t>max 4</t>
  </si>
  <si>
    <t>max 2</t>
  </si>
  <si>
    <t>max 5,5</t>
  </si>
  <si>
    <t>max 3,5</t>
  </si>
  <si>
    <t>The sessions for reading, watching the videos, and learning by doing provides the possibilities for learners to choose a more suitable way for achieving the learning objectives. Learning methods address the individual learning as the course is aimed at individual work and not group work. The course aims at raising of mentor awarenes aboout the posibilities in use of ICT in the mentoring process, as well as the mai ideas of mentor training using OER on emplyability and entrepreneurship.</t>
  </si>
  <si>
    <t>The learn by doing session provides learners with a self-check possibilities and provides the assessment criteria and explanations of each self-check question.
In a face to face training more criteria may be met when feedback, discussions and guidance is provided, however the course it self if for self-directed learning, so some of the subcriteria are not aimed at.</t>
  </si>
  <si>
    <t>OER are used and linkf for the suggested OER are provided for the learners in the course</t>
  </si>
  <si>
    <t>More learning assignments may be suggested. The expected learning outcomes may be explained at each self-assessment assignment.</t>
  </si>
  <si>
    <t xml:space="preserve">Learning outcomes of the course address more the knowledge and understanding of the mentoring process, and the use of OER during the process which is started after the training and is not included in the training course. </t>
  </si>
  <si>
    <t xml:space="preserve">The course is not embedded in the regular programme, so the application of tasks is not linked with the employers, however it may be used for training the company mentors. It also addresses the mentoring process itself, and should be adapted to different sectors if the tasks are to be refered to proffessional activities. </t>
  </si>
  <si>
    <t>The course and referensing materials, although based on OER, were created by the same consortium authors, so the structure, functionality and design are coherent. The design may not be addressed at all target groups, but it is attractive.</t>
  </si>
  <si>
    <t xml:space="preserve">Reading materials are user-friendly and may be accessedo  be read online, with the coherent and not too long text amount. </t>
  </si>
  <si>
    <t>Learning activities are implemented using regular flash tools, however explanations for the requirements on the flash software should be indicated</t>
  </si>
  <si>
    <t>The course is for individual learning, so the group working tools are not implemented, groups are not assigned. The participant profiles and accounts are not used, because course is prepared as an open educational resource</t>
  </si>
  <si>
    <t>The individual learning course aims only at self-assessment and it is not organized in the VLE, and doesn't include feedback options of VLE. Feedback is provided after each self-check question.</t>
  </si>
  <si>
    <t>a glossary is provided for the learners, however it is not presented as glossary and is not realized using regular glossary tools</t>
  </si>
  <si>
    <t>add the main presented terms to the glossary</t>
  </si>
  <si>
    <t>The course is for online learning, however some sessions may be used for face to face trainings, although the course itself, doesn't address the virtual real time meetings.</t>
  </si>
  <si>
    <t>The provided recorded lectures may refer more to the content and not just the mentoring process itself.</t>
  </si>
  <si>
    <t>All the mentioned subcriteria are met.</t>
  </si>
  <si>
    <t>Learners should be informed about the course pre-requisites.</t>
  </si>
  <si>
    <t>The course is set more for guidance on the OER on emplyability use and addresses different sectors target groups, so it's not explicit and coherent in time required.</t>
  </si>
  <si>
    <t>The course general esthetics sub-criteria are met.</t>
  </si>
  <si>
    <t>The course curriculums does not address the copyright issues</t>
  </si>
  <si>
    <t>the copyright issues should be agreed upon and clearly indicated.</t>
  </si>
  <si>
    <t>The possibilities for the learner to choose the individua learning path are indicated and explained</t>
  </si>
  <si>
    <t>Bibliography of the resources may be added</t>
  </si>
  <si>
    <t>The course is designed for self-directed online learning, so the element of the interactivity are not addressed</t>
  </si>
  <si>
    <t>The learner guide is provided in the beginning of the course.</t>
  </si>
  <si>
    <t>The course requires little time for learning, so it doesn't address the ECTS, however suggested time for certain session is indicated.</t>
  </si>
  <si>
    <t>Learner feedback possibility is implemented in the self-check exercise feedback.</t>
  </si>
  <si>
    <t>Case title</t>
  </si>
  <si>
    <t>Case authors</t>
  </si>
  <si>
    <t xml:space="preserve">Quality criteria were developed by </t>
  </si>
  <si>
    <t>Airina Volungevičienė, Estela Daukšienė, Margarita Poškutė, Dalia Baziukė</t>
  </si>
  <si>
    <t>Institutions, 
affiliation</t>
  </si>
  <si>
    <t>Vytautas Magnus University, Revive VET project consortium</t>
  </si>
  <si>
    <r>
      <t xml:space="preserve">Quality criteria for ICT integration </t>
    </r>
    <r>
      <rPr>
        <b/>
        <sz val="11"/>
        <rFont val="Calibri"/>
        <family val="2"/>
      </rPr>
      <t>on Curriculum level - SELF-ASSESSMENT AND CASE DEVELOPMENT TEMPLATE</t>
    </r>
  </si>
  <si>
    <t>E-Mentoring - training course for e-mentoring process participants</t>
  </si>
  <si>
    <t>Self-assessment criteria are measurable, however they may be more explicit for the learner.</t>
  </si>
  <si>
    <t xml:space="preserve">It is rather clearly stated for learners, how they can assess what they have learnt.
</t>
  </si>
  <si>
    <t xml:space="preserve">The learning outcomes are formulated on the basis of competences and with the synergy of learning resources. </t>
  </si>
  <si>
    <t>Learning ooutcomes should be revised, so that all of them are measurable.</t>
  </si>
  <si>
    <t>The revision of learning outcomes is suggested to be performed. Learning outcomes also may be indicated next to the videos, supporting mentoring process.</t>
  </si>
  <si>
    <t>More explanations of the links between learning methods and outcomes should be provided for learners. 
More tasks may be provided for learners' self-check.</t>
  </si>
  <si>
    <t>The respect of the OER licensing should be addressed more explicitely in the course.
The curriculum licensing should be indicated.</t>
  </si>
  <si>
    <t>Although the course is for self-learning, some more active learning methods may be used, not just one exercise. The group discussions may be organized making some an open option for leaving comments, questions, etc.</t>
  </si>
  <si>
    <t xml:space="preserve">Aleksandr Ismailov, Vytautas Magnus University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</si>
</sst>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x14ac:knownFonts="1">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rgb="FFFF0000"/>
      <name val="Calibri"/>
      <family val="2"/>
      <charset val="186"/>
      <scheme val="minor"/>
    </font>
    <font>
      <b/>
      <sz val="11"/>
      <color theme="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sz val="11"/>
      <color rgb="FFFF0000"/>
      <name val="Calibri"/>
      <family val="2"/>
      <charset val="186"/>
      <scheme val="minor"/>
    </font>
    <font>
      <b/>
      <sz val="8"/>
      <color indexed="8"/>
      <name val="Calibri"/>
      <family val="2"/>
    </font>
    <font>
      <b/>
      <sz val="11"/>
      <name val="Calibri"/>
      <family val="2"/>
    </font>
    <font>
      <i/>
      <sz val="11"/>
      <color theme="1"/>
      <name val="Calibri"/>
      <family val="2"/>
      <scheme val="minor"/>
    </font>
    <font>
      <b/>
      <i/>
      <sz val="11"/>
      <name val="Calibri"/>
      <family val="2"/>
    </font>
    <font>
      <b/>
      <sz val="11"/>
      <name val="Calibri"/>
      <family val="2"/>
      <charset val="186"/>
      <scheme val="minor"/>
    </font>
    <font>
      <b/>
      <sz val="11"/>
      <color rgb="FF0070C0"/>
      <name val="Calibri"/>
      <family val="2"/>
      <scheme val="minor"/>
    </font>
    <font>
      <sz val="10"/>
      <color theme="1"/>
      <name val="Calibri"/>
      <family val="2"/>
      <charset val="186"/>
      <scheme val="minor"/>
    </font>
    <font>
      <sz val="10"/>
      <name val="Calibri"/>
      <family val="2"/>
      <charset val="186"/>
      <scheme val="minor"/>
    </font>
    <font>
      <sz val="10"/>
      <color rgb="FF0070C0"/>
      <name val="Calibri"/>
      <family val="2"/>
      <charset val="186"/>
      <scheme val="minor"/>
    </font>
    <font>
      <sz val="9"/>
      <color indexed="81"/>
      <name val="Tahoma"/>
      <family val="2"/>
    </font>
    <font>
      <b/>
      <sz val="9"/>
      <color indexed="81"/>
      <name val="Tahoma"/>
      <family val="2"/>
    </font>
    <font>
      <b/>
      <sz val="11"/>
      <color rgb="FF0070C0"/>
      <name val="Calibri"/>
      <family val="2"/>
      <charset val="186"/>
      <scheme val="minor"/>
    </font>
    <font>
      <sz val="11"/>
      <color theme="1"/>
      <name val="Calibri"/>
      <family val="2"/>
      <charset val="186"/>
      <scheme val="minor"/>
    </font>
    <font>
      <sz val="11"/>
      <color indexed="30"/>
      <name val="Calibri"/>
      <family val="2"/>
      <charset val="186"/>
    </font>
    <font>
      <sz val="11"/>
      <color rgb="FF0070C0"/>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rgb="FFFF0000"/>
      </left>
      <right style="medium">
        <color rgb="FFFF0000"/>
      </right>
      <top/>
      <bottom style="medium">
        <color rgb="FFFF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9" fontId="27" fillId="0" borderId="0" applyFont="0" applyFill="0" applyBorder="0" applyAlignment="0" applyProtection="0"/>
  </cellStyleXfs>
  <cellXfs count="156">
    <xf numFmtId="0" fontId="0" fillId="0" borderId="0" xfId="0"/>
    <xf numFmtId="0" fontId="0" fillId="0" borderId="2" xfId="0" applyBorder="1"/>
    <xf numFmtId="0" fontId="0" fillId="0" borderId="3"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0" fillId="0" borderId="8" xfId="0" applyBorder="1" applyAlignment="1">
      <alignment horizontal="center" wrapText="1"/>
    </xf>
    <xf numFmtId="0" fontId="5" fillId="0" borderId="0" xfId="0" applyFont="1"/>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1"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4" fillId="3" borderId="0" xfId="0" applyFont="1" applyFill="1"/>
    <xf numFmtId="0" fontId="5" fillId="3" borderId="0" xfId="0" applyFont="1" applyFill="1"/>
    <xf numFmtId="0" fontId="19" fillId="2" borderId="0" xfId="0" applyFont="1" applyFill="1" applyAlignment="1">
      <alignment horizontal="left" vertical="top"/>
    </xf>
    <xf numFmtId="0" fontId="21" fillId="0" borderId="0" xfId="0" applyFont="1" applyAlignment="1">
      <alignment horizontal="left" vertical="top"/>
    </xf>
    <xf numFmtId="0" fontId="21" fillId="0" borderId="1" xfId="0" applyFont="1" applyBorder="1" applyAlignment="1">
      <alignment horizontal="center" vertical="top"/>
    </xf>
    <xf numFmtId="10" fontId="13" fillId="0" borderId="0" xfId="0" applyNumberFormat="1"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left" vertical="top"/>
    </xf>
    <xf numFmtId="0" fontId="21" fillId="0" borderId="1" xfId="0" applyFont="1" applyBorder="1" applyAlignment="1">
      <alignment horizontal="left" vertical="top"/>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14"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9" fillId="0" borderId="1" xfId="0" applyFont="1" applyBorder="1" applyAlignment="1">
      <alignment horizontal="left" vertical="top"/>
    </xf>
    <xf numFmtId="0" fontId="17" fillId="0" borderId="0" xfId="0" applyFont="1" applyBorder="1" applyAlignment="1">
      <alignment horizontal="right" vertical="top"/>
    </xf>
    <xf numFmtId="0" fontId="28" fillId="0" borderId="9" xfId="0" applyFont="1" applyBorder="1" applyAlignment="1">
      <alignment horizontal="left" vertical="top" wrapText="1"/>
    </xf>
    <xf numFmtId="164" fontId="21" fillId="2" borderId="1" xfId="1" applyNumberFormat="1" applyFont="1" applyFill="1" applyBorder="1" applyAlignment="1">
      <alignment horizontal="center" vertical="top"/>
    </xf>
    <xf numFmtId="164" fontId="21" fillId="5" borderId="1" xfId="1" applyNumberFormat="1" applyFont="1" applyFill="1" applyBorder="1" applyAlignment="1">
      <alignment horizontal="center" vertical="top"/>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9" fontId="9" fillId="0" borderId="1" xfId="1" applyFont="1" applyBorder="1" applyAlignment="1">
      <alignment horizontal="left" vertical="top"/>
    </xf>
    <xf numFmtId="0" fontId="22" fillId="0" borderId="1" xfId="0" applyFont="1" applyBorder="1" applyAlignment="1">
      <alignment horizontal="center" vertical="top"/>
    </xf>
    <xf numFmtId="0" fontId="9" fillId="0" borderId="15" xfId="0" applyFont="1" applyBorder="1" applyAlignment="1">
      <alignment horizontal="left" vertical="top"/>
    </xf>
    <xf numFmtId="0" fontId="8" fillId="0" borderId="10" xfId="0" applyFont="1" applyBorder="1" applyAlignment="1">
      <alignment horizontal="left" vertical="top"/>
    </xf>
    <xf numFmtId="0" fontId="9" fillId="0" borderId="6" xfId="0" applyFont="1" applyBorder="1" applyAlignment="1">
      <alignment horizontal="left" vertical="center" wrapText="1"/>
    </xf>
    <xf numFmtId="0" fontId="26" fillId="2" borderId="1" xfId="0" applyFont="1" applyFill="1" applyBorder="1" applyAlignment="1">
      <alignment horizontal="center" wrapText="1"/>
    </xf>
    <xf numFmtId="0" fontId="19" fillId="5" borderId="1" xfId="0" applyFont="1" applyFill="1" applyBorder="1" applyAlignment="1">
      <alignment horizontal="center" wrapText="1"/>
    </xf>
    <xf numFmtId="0" fontId="19" fillId="2" borderId="1" xfId="0" applyFont="1" applyFill="1" applyBorder="1" applyAlignment="1">
      <alignment horizontal="center" vertical="top"/>
    </xf>
    <xf numFmtId="0" fontId="19" fillId="5" borderId="1" xfId="0" applyFont="1" applyFill="1" applyBorder="1" applyAlignment="1">
      <alignment horizontal="center" vertical="top" wrapText="1"/>
    </xf>
    <xf numFmtId="0" fontId="0" fillId="0" borderId="6" xfId="0" applyBorder="1" applyAlignment="1">
      <alignment horizontal="left" vertical="top"/>
    </xf>
    <xf numFmtId="0" fontId="9" fillId="2" borderId="1" xfId="0" applyFont="1" applyFill="1" applyBorder="1" applyAlignment="1">
      <alignment horizontal="center" vertical="top" wrapText="1"/>
    </xf>
    <xf numFmtId="0" fontId="19" fillId="2" borderId="7" xfId="0" applyFont="1" applyFill="1" applyBorder="1" applyAlignment="1">
      <alignment horizontal="center" vertical="top" wrapText="1"/>
    </xf>
    <xf numFmtId="0" fontId="10" fillId="0" borderId="16" xfId="0" applyFont="1" applyBorder="1" applyAlignment="1">
      <alignment horizontal="left" vertical="top"/>
    </xf>
    <xf numFmtId="1" fontId="10" fillId="0" borderId="17" xfId="0" applyNumberFormat="1" applyFont="1" applyBorder="1" applyAlignment="1">
      <alignment horizontal="center" vertical="top"/>
    </xf>
    <xf numFmtId="0" fontId="10" fillId="0" borderId="17" xfId="0" applyFont="1" applyBorder="1" applyAlignment="1">
      <alignment horizontal="left" vertical="top"/>
    </xf>
    <xf numFmtId="10" fontId="13" fillId="0" borderId="14" xfId="0" applyNumberFormat="1" applyFont="1" applyBorder="1" applyAlignment="1">
      <alignment horizontal="center" vertical="top"/>
    </xf>
    <xf numFmtId="0" fontId="9" fillId="0" borderId="7" xfId="0" applyFont="1" applyBorder="1" applyAlignment="1">
      <alignment vertical="top"/>
    </xf>
    <xf numFmtId="0" fontId="9" fillId="2" borderId="1" xfId="0" applyFont="1" applyFill="1" applyBorder="1" applyAlignment="1">
      <alignment horizontal="center" vertical="top"/>
    </xf>
    <xf numFmtId="0" fontId="19" fillId="5" borderId="7" xfId="0" applyFont="1" applyFill="1" applyBorder="1" applyAlignment="1">
      <alignment horizontal="center" vertical="top" wrapText="1"/>
    </xf>
    <xf numFmtId="0" fontId="0" fillId="0" borderId="1" xfId="0" applyBorder="1" applyAlignment="1">
      <alignment horizontal="center" vertical="top"/>
    </xf>
    <xf numFmtId="0" fontId="0" fillId="0" borderId="18" xfId="0" applyBorder="1" applyAlignment="1">
      <alignment horizontal="left" vertical="top"/>
    </xf>
    <xf numFmtId="9" fontId="13" fillId="0" borderId="14" xfId="0" applyNumberFormat="1" applyFont="1" applyBorder="1" applyAlignment="1">
      <alignment horizontal="center" vertical="center"/>
    </xf>
    <xf numFmtId="164" fontId="0" fillId="0" borderId="1" xfId="0" applyNumberFormat="1" applyBorder="1" applyAlignment="1">
      <alignment horizontal="center" vertical="top"/>
    </xf>
    <xf numFmtId="0" fontId="9" fillId="0" borderId="16" xfId="0" applyFont="1" applyBorder="1" applyAlignment="1">
      <alignment horizontal="left" vertical="top" wrapText="1"/>
    </xf>
    <xf numFmtId="0" fontId="0" fillId="0" borderId="6"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lignment horizontal="left" vertical="top"/>
    </xf>
    <xf numFmtId="10" fontId="13" fillId="0" borderId="19" xfId="0" applyNumberFormat="1"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top"/>
    </xf>
    <xf numFmtId="0" fontId="9" fillId="0" borderId="16" xfId="0" applyFont="1" applyBorder="1" applyAlignment="1">
      <alignment horizontal="left" vertical="top"/>
    </xf>
    <xf numFmtId="0" fontId="9" fillId="0" borderId="6"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horizontal="center" vertical="top"/>
    </xf>
    <xf numFmtId="0" fontId="11" fillId="0" borderId="10" xfId="0" applyFont="1" applyBorder="1" applyAlignment="1">
      <alignment horizontal="left" vertical="top" wrapText="1"/>
    </xf>
    <xf numFmtId="0" fontId="0" fillId="0" borderId="10" xfId="0" applyBorder="1" applyAlignment="1">
      <alignment horizontal="center" vertical="top"/>
    </xf>
    <xf numFmtId="165" fontId="10" fillId="0" borderId="17" xfId="0" applyNumberFormat="1" applyFont="1" applyBorder="1" applyAlignment="1">
      <alignment horizontal="left" vertical="top"/>
    </xf>
    <xf numFmtId="0" fontId="23" fillId="0" borderId="17"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21"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2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4" borderId="28" xfId="0" applyFill="1" applyBorder="1" applyAlignment="1">
      <alignment horizontal="center" vertical="center"/>
    </xf>
    <xf numFmtId="0" fontId="1" fillId="3" borderId="6"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protection locked="0"/>
    </xf>
    <xf numFmtId="0" fontId="1" fillId="3" borderId="24" xfId="0" applyFont="1" applyFill="1" applyBorder="1" applyAlignment="1" applyProtection="1">
      <alignment horizontal="center" vertical="center"/>
      <protection locked="0"/>
    </xf>
    <xf numFmtId="0" fontId="1" fillId="4" borderId="6"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0" fillId="0" borderId="0" xfId="0" applyBorder="1" applyAlignment="1">
      <alignment horizontal="center" wrapText="1"/>
    </xf>
    <xf numFmtId="0" fontId="0" fillId="2" borderId="10"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7" fillId="0" borderId="10"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6" fillId="0" borderId="11" xfId="0"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0" fillId="4" borderId="27" xfId="0" applyFill="1" applyBorder="1" applyAlignment="1">
      <alignment horizont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3" xfId="0" applyFont="1" applyFill="1" applyBorder="1" applyAlignment="1">
      <alignment horizontal="center" vertical="center"/>
    </xf>
    <xf numFmtId="0" fontId="1" fillId="4" borderId="1" xfId="0" applyFont="1" applyFill="1" applyBorder="1" applyAlignment="1">
      <alignment horizontal="center" vertical="center"/>
    </xf>
    <xf numFmtId="0" fontId="13" fillId="4" borderId="25"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 fillId="4" borderId="11" xfId="0" applyFont="1" applyFill="1" applyBorder="1" applyAlignment="1">
      <alignment horizontal="center" wrapText="1"/>
    </xf>
    <xf numFmtId="0" fontId="1" fillId="4" borderId="12" xfId="0" applyFont="1" applyFill="1" applyBorder="1" applyAlignment="1">
      <alignment horizontal="center" wrapText="1"/>
    </xf>
    <xf numFmtId="0" fontId="1" fillId="4" borderId="13" xfId="0" applyFont="1" applyFill="1" applyBorder="1" applyAlignment="1">
      <alignment horizontal="center" wrapText="1"/>
    </xf>
    <xf numFmtId="0" fontId="1" fillId="3" borderId="31" xfId="0" applyFont="1" applyFill="1" applyBorder="1" applyAlignment="1" applyProtection="1">
      <alignment horizontal="center" vertical="center" wrapText="1"/>
      <protection locked="0"/>
    </xf>
    <xf numFmtId="0" fontId="1" fillId="3" borderId="32" xfId="0" applyFont="1" applyFill="1" applyBorder="1" applyAlignment="1" applyProtection="1">
      <alignment horizontal="center" vertical="center" wrapText="1"/>
      <protection locked="0"/>
    </xf>
    <xf numFmtId="0" fontId="0" fillId="0" borderId="22" xfId="0" applyBorder="1" applyAlignment="1" applyProtection="1">
      <alignment horizontal="center" vertical="top" wrapText="1"/>
      <protection locked="0"/>
    </xf>
    <xf numFmtId="0" fontId="0" fillId="0" borderId="23"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10" xfId="0" applyFont="1" applyBorder="1" applyAlignment="1">
      <alignment horizontal="right" vertical="top"/>
    </xf>
    <xf numFmtId="0" fontId="9" fillId="0" borderId="6" xfId="0" applyFont="1" applyBorder="1" applyAlignment="1">
      <alignment horizontal="right" vertical="top"/>
    </xf>
    <xf numFmtId="0" fontId="9" fillId="0" borderId="7" xfId="0" applyFont="1" applyBorder="1" applyAlignment="1">
      <alignment horizontal="right" vertical="top"/>
    </xf>
    <xf numFmtId="0" fontId="13" fillId="0" borderId="18" xfId="0" applyFont="1" applyBorder="1" applyAlignment="1">
      <alignment horizontal="right" vertical="top"/>
    </xf>
    <xf numFmtId="0" fontId="17" fillId="0" borderId="0" xfId="0" applyFont="1" applyAlignment="1">
      <alignment horizontal="right" vertical="top"/>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30" fillId="0" borderId="15" xfId="0" applyFont="1" applyBorder="1" applyAlignment="1" applyProtection="1">
      <alignment horizontal="center" vertical="top" wrapText="1"/>
      <protection locked="0"/>
    </xf>
    <xf numFmtId="0" fontId="30" fillId="0" borderId="1" xfId="0" applyFont="1"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6" xfId="0"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7BD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26</xdr:row>
      <xdr:rowOff>104775</xdr:rowOff>
    </xdr:from>
    <xdr:to>
      <xdr:col>10</xdr:col>
      <xdr:colOff>1571625</xdr:colOff>
      <xdr:row>29</xdr:row>
      <xdr:rowOff>100965</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4575" y="9401175"/>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4" name="Picture 3" descr="eu-flag.png"/>
        <xdr:cNvPicPr>
          <a:picLocks noChangeAspect="1"/>
        </xdr:cNvPicPr>
      </xdr:nvPicPr>
      <xdr:blipFill>
        <a:blip xmlns:r="http://schemas.openxmlformats.org/officeDocument/2006/relationships" r:embed="rId3" cstate="print"/>
        <a:srcRect t="22656" r="87190" b="16406"/>
        <a:stretch>
          <a:fillRect/>
        </a:stretch>
      </xdr:blipFill>
      <xdr:spPr>
        <a:xfrm>
          <a:off x="0" y="19049"/>
          <a:ext cx="1143000" cy="749193"/>
        </a:xfrm>
        <a:prstGeom prst="rect">
          <a:avLst/>
        </a:prstGeom>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352675"/>
          <a:ext cx="838200" cy="295275"/>
        </a:xfrm>
        <a:prstGeom prst="rect">
          <a:avLst/>
        </a:prstGeom>
        <a:noFill/>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2571750"/>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8" name="Picture 7" descr="eu-flag.png"/>
        <xdr:cNvPicPr>
          <a:picLocks noChangeAspect="1"/>
        </xdr:cNvPicPr>
      </xdr:nvPicPr>
      <xdr:blipFill>
        <a:blip xmlns:r="http://schemas.openxmlformats.org/officeDocument/2006/relationships" r:embed="rId3" cstate="print"/>
        <a:srcRect t="22656" r="87190" b="16406"/>
        <a:stretch>
          <a:fillRect/>
        </a:stretch>
      </xdr:blipFill>
      <xdr:spPr>
        <a:xfrm>
          <a:off x="152400" y="19049"/>
          <a:ext cx="1143000" cy="7491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46</xdr:row>
      <xdr:rowOff>0</xdr:rowOff>
    </xdr:from>
    <xdr:to>
      <xdr:col>10</xdr:col>
      <xdr:colOff>837334</xdr:colOff>
      <xdr:row>46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9</xdr:col>
      <xdr:colOff>0</xdr:colOff>
      <xdr:row>38</xdr:row>
      <xdr:rowOff>0</xdr:rowOff>
    </xdr:from>
    <xdr:to>
      <xdr:col>9</xdr:col>
      <xdr:colOff>0</xdr:colOff>
      <xdr:row>38</xdr:row>
      <xdr:rowOff>295275</xdr:rowOff>
    </xdr:to>
    <xdr:pic>
      <xdr:nvPicPr>
        <xdr:cNvPr id="4"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705725" y="11077575"/>
          <a:ext cx="0" cy="295275"/>
        </a:xfrm>
        <a:prstGeom prst="rect">
          <a:avLst/>
        </a:prstGeom>
        <a:noFill/>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zoomScaleNormal="100" workbookViewId="0">
      <selection activeCell="G38" sqref="G38"/>
    </sheetView>
  </sheetViews>
  <sheetFormatPr defaultRowHeight="15" x14ac:dyDescent="0.2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140625" customWidth="1"/>
    <col min="12" max="12" width="3.42578125" hidden="1" customWidth="1"/>
  </cols>
  <sheetData>
    <row r="1" spans="2:17" ht="59.25" customHeight="1" thickBot="1" x14ac:dyDescent="0.3">
      <c r="C1" s="109" t="s">
        <v>155</v>
      </c>
      <c r="D1" s="109"/>
      <c r="E1" s="109"/>
      <c r="F1" s="109"/>
      <c r="G1" s="109"/>
      <c r="H1" s="109"/>
      <c r="I1" s="109"/>
      <c r="J1" s="109"/>
      <c r="K1" s="109"/>
    </row>
    <row r="2" spans="2:17" s="24" customFormat="1" ht="17.25" customHeight="1" thickBot="1" x14ac:dyDescent="0.3">
      <c r="B2" s="135" t="s">
        <v>235</v>
      </c>
      <c r="C2" s="136"/>
      <c r="D2" s="136"/>
      <c r="E2" s="136"/>
      <c r="F2" s="136"/>
      <c r="G2" s="136"/>
      <c r="H2" s="136"/>
      <c r="I2" s="136"/>
      <c r="J2" s="136"/>
      <c r="K2" s="137"/>
      <c r="L2"/>
      <c r="M2"/>
      <c r="N2"/>
      <c r="O2"/>
      <c r="P2"/>
      <c r="Q2"/>
    </row>
    <row r="3" spans="2:17" s="24" customFormat="1" ht="31.5" customHeight="1" x14ac:dyDescent="0.25">
      <c r="B3" s="126" t="s">
        <v>229</v>
      </c>
      <c r="C3" s="127"/>
      <c r="D3" s="127"/>
      <c r="E3" s="138" t="s">
        <v>236</v>
      </c>
      <c r="F3" s="138"/>
      <c r="G3" s="138"/>
      <c r="H3" s="138"/>
      <c r="I3" s="138"/>
      <c r="J3" s="138"/>
      <c r="K3" s="139"/>
    </row>
    <row r="4" spans="2:17" s="24" customFormat="1" ht="31.5" customHeight="1" x14ac:dyDescent="0.25">
      <c r="B4" s="128" t="s">
        <v>230</v>
      </c>
      <c r="C4" s="129"/>
      <c r="D4" s="129"/>
      <c r="E4" s="104" t="s">
        <v>245</v>
      </c>
      <c r="F4" s="105"/>
      <c r="G4" s="105"/>
      <c r="H4" s="105"/>
      <c r="I4" s="105"/>
      <c r="J4" s="105"/>
      <c r="K4" s="106"/>
    </row>
    <row r="5" spans="2:17" ht="31.5" customHeight="1" x14ac:dyDescent="0.25">
      <c r="B5" s="128" t="s">
        <v>231</v>
      </c>
      <c r="C5" s="129"/>
      <c r="D5" s="129"/>
      <c r="E5" s="107" t="s">
        <v>232</v>
      </c>
      <c r="F5" s="107"/>
      <c r="G5" s="107"/>
      <c r="H5" s="107"/>
      <c r="I5" s="107"/>
      <c r="J5" s="107"/>
      <c r="K5" s="108"/>
    </row>
    <row r="6" spans="2:17" ht="31.5" customHeight="1" x14ac:dyDescent="0.25">
      <c r="B6" s="130" t="s">
        <v>233</v>
      </c>
      <c r="C6" s="131"/>
      <c r="D6" s="131"/>
      <c r="E6" s="107" t="s">
        <v>234</v>
      </c>
      <c r="F6" s="107"/>
      <c r="G6" s="107"/>
      <c r="H6" s="107"/>
      <c r="I6" s="107"/>
      <c r="J6" s="107"/>
      <c r="K6" s="108"/>
    </row>
    <row r="7" spans="2:17" ht="31.5" customHeight="1" thickBot="1" x14ac:dyDescent="0.3">
      <c r="B7" s="132" t="s">
        <v>153</v>
      </c>
      <c r="C7" s="133"/>
      <c r="D7" s="134"/>
      <c r="E7" s="125" t="s">
        <v>154</v>
      </c>
      <c r="F7" s="125"/>
      <c r="G7" s="125"/>
      <c r="H7" s="125"/>
      <c r="I7" s="125"/>
      <c r="J7" s="125"/>
      <c r="K7" s="103"/>
    </row>
    <row r="8" spans="2:17" ht="48.75" customHeight="1" thickBot="1" x14ac:dyDescent="0.3">
      <c r="B8" s="116" t="s">
        <v>151</v>
      </c>
      <c r="C8" s="117"/>
      <c r="D8" s="117"/>
      <c r="E8" s="117"/>
      <c r="F8" s="117"/>
      <c r="G8" s="117"/>
      <c r="H8" s="117"/>
      <c r="I8" s="117"/>
      <c r="J8" s="117"/>
      <c r="K8" s="118"/>
    </row>
    <row r="9" spans="2:17" ht="7.5" customHeight="1" x14ac:dyDescent="0.25">
      <c r="B9" s="6"/>
      <c r="C9" s="6"/>
      <c r="D9" s="7"/>
      <c r="E9" s="7"/>
      <c r="F9" s="7"/>
      <c r="G9" s="7"/>
      <c r="H9" s="7"/>
      <c r="I9" s="7"/>
      <c r="J9" s="7"/>
      <c r="K9" s="5"/>
    </row>
    <row r="10" spans="2:17" ht="33" customHeight="1" x14ac:dyDescent="0.25">
      <c r="B10" s="110" t="s">
        <v>0</v>
      </c>
      <c r="C10" s="111"/>
      <c r="D10" s="112"/>
      <c r="E10" s="119" t="s">
        <v>15</v>
      </c>
      <c r="F10" s="120"/>
      <c r="G10" s="120"/>
      <c r="H10" s="120"/>
      <c r="I10" s="120"/>
      <c r="J10" s="120"/>
      <c r="K10" s="121"/>
      <c r="L10" s="3"/>
    </row>
    <row r="11" spans="2:17" ht="7.5" customHeight="1" x14ac:dyDescent="0.25">
      <c r="B11" s="23"/>
      <c r="C11" s="23"/>
      <c r="D11" s="23"/>
      <c r="E11" s="6"/>
      <c r="F11" s="5"/>
      <c r="G11" s="5"/>
      <c r="H11" s="5"/>
      <c r="I11" s="5"/>
      <c r="J11" s="5"/>
      <c r="K11" s="5"/>
    </row>
    <row r="12" spans="2:17" ht="153" customHeight="1" x14ac:dyDescent="0.25">
      <c r="B12" s="110" t="s">
        <v>1</v>
      </c>
      <c r="C12" s="111"/>
      <c r="D12" s="112"/>
      <c r="E12" s="122" t="s">
        <v>152</v>
      </c>
      <c r="F12" s="123"/>
      <c r="G12" s="123"/>
      <c r="H12" s="123"/>
      <c r="I12" s="123"/>
      <c r="J12" s="123"/>
      <c r="K12" s="124"/>
    </row>
    <row r="13" spans="2:17" ht="7.5" customHeight="1" x14ac:dyDescent="0.25">
      <c r="B13" s="25"/>
      <c r="C13" s="25"/>
      <c r="D13" s="25"/>
      <c r="E13" s="5"/>
      <c r="F13" s="5"/>
      <c r="G13" s="5"/>
      <c r="H13" s="5"/>
      <c r="I13" s="5"/>
      <c r="J13" s="5"/>
      <c r="K13" s="5"/>
    </row>
    <row r="14" spans="2:17" ht="74.25" customHeight="1" x14ac:dyDescent="0.25">
      <c r="B14" s="110" t="s">
        <v>191</v>
      </c>
      <c r="C14" s="111"/>
      <c r="D14" s="112"/>
      <c r="E14" s="113" t="s">
        <v>141</v>
      </c>
      <c r="F14" s="114"/>
      <c r="G14" s="114"/>
      <c r="H14" s="114"/>
      <c r="I14" s="114"/>
      <c r="J14" s="114"/>
      <c r="K14" s="115"/>
    </row>
    <row r="15" spans="2:17" ht="6.75" customHeight="1" thickBot="1" x14ac:dyDescent="0.3">
      <c r="J15" s="1"/>
    </row>
    <row r="16" spans="2:17" ht="16.5" thickTop="1" thickBot="1" x14ac:dyDescent="0.3">
      <c r="B16" s="4" t="s">
        <v>2</v>
      </c>
      <c r="I16" s="2"/>
      <c r="J16" s="27">
        <f>SUM(J18:J21)</f>
        <v>0.50991666666666668</v>
      </c>
    </row>
    <row r="17" spans="2:15" s="8" customFormat="1" ht="11.25" customHeight="1" thickTop="1" thickBot="1" x14ac:dyDescent="0.25">
      <c r="B17" s="30"/>
      <c r="C17" s="31"/>
      <c r="D17" s="31"/>
      <c r="O17" s="22"/>
    </row>
    <row r="18" spans="2:15" ht="16.5" thickTop="1" thickBot="1" x14ac:dyDescent="0.3">
      <c r="B18" t="s">
        <v>41</v>
      </c>
      <c r="I18" s="2"/>
      <c r="J18" s="28">
        <f>'A - Didactical solutions'!F44</f>
        <v>0.13500000000000001</v>
      </c>
      <c r="K18" s="26" t="s">
        <v>96</v>
      </c>
      <c r="L18" s="9"/>
    </row>
    <row r="19" spans="2:15" ht="16.5" thickTop="1" thickBot="1" x14ac:dyDescent="0.3">
      <c r="B19" t="s">
        <v>13</v>
      </c>
      <c r="I19" s="2"/>
      <c r="J19" s="29">
        <f>'B - Information technologies'!F31</f>
        <v>0.14350000000000002</v>
      </c>
      <c r="K19" s="26" t="s">
        <v>96</v>
      </c>
      <c r="L19" s="9"/>
    </row>
    <row r="20" spans="2:15" ht="16.5" thickTop="1" thickBot="1" x14ac:dyDescent="0.3">
      <c r="B20" t="s">
        <v>14</v>
      </c>
      <c r="I20" s="2"/>
      <c r="J20" s="29">
        <f>'C - Structure and design'!F36</f>
        <v>0.14599999999999999</v>
      </c>
      <c r="K20" s="26" t="s">
        <v>97</v>
      </c>
      <c r="L20" s="9"/>
    </row>
    <row r="21" spans="2:15" ht="16.5" thickTop="1" thickBot="1" x14ac:dyDescent="0.3">
      <c r="B21" t="s">
        <v>42</v>
      </c>
      <c r="I21" s="2"/>
      <c r="J21" s="29">
        <f>'D - Learning organization'!F24</f>
        <v>8.5416666666666669E-2</v>
      </c>
      <c r="K21" s="26" t="s">
        <v>97</v>
      </c>
      <c r="L21" s="9"/>
    </row>
    <row r="22" spans="2:15" ht="15.75" thickTop="1" x14ac:dyDescent="0.25"/>
    <row r="23" spans="2:15" ht="16.5" hidden="1" thickTop="1" thickBot="1" x14ac:dyDescent="0.3">
      <c r="B23" s="4" t="s">
        <v>158</v>
      </c>
      <c r="J23" s="50">
        <f>SUM(J25:J28)</f>
        <v>0.30925000000000002</v>
      </c>
    </row>
    <row r="24" spans="2:15" ht="8.25" hidden="1" customHeight="1" thickTop="1" thickBot="1" x14ac:dyDescent="0.3"/>
    <row r="25" spans="2:15" ht="16.5" hidden="1" thickTop="1" thickBot="1" x14ac:dyDescent="0.3">
      <c r="B25" t="s">
        <v>41</v>
      </c>
      <c r="I25" s="2"/>
      <c r="J25" s="28">
        <f>'A - Didactical solutions'!G44</f>
        <v>0.12666666666666668</v>
      </c>
      <c r="K25" s="26" t="s">
        <v>96</v>
      </c>
    </row>
    <row r="26" spans="2:15" ht="16.5" hidden="1" thickTop="1" thickBot="1" x14ac:dyDescent="0.3">
      <c r="B26" t="s">
        <v>13</v>
      </c>
      <c r="I26" s="2"/>
      <c r="J26" s="29">
        <f>'B - Information technologies'!G31</f>
        <v>0</v>
      </c>
      <c r="K26" s="26" t="s">
        <v>96</v>
      </c>
    </row>
    <row r="27" spans="2:15" ht="16.5" hidden="1" thickTop="1" thickBot="1" x14ac:dyDescent="0.3">
      <c r="B27" t="s">
        <v>14</v>
      </c>
      <c r="I27" s="2"/>
      <c r="J27" s="29">
        <f>'C - Structure and design'!G36</f>
        <v>8.1333333333333341E-2</v>
      </c>
      <c r="K27" s="26" t="s">
        <v>97</v>
      </c>
    </row>
    <row r="28" spans="2:15" ht="16.5" hidden="1" thickTop="1" thickBot="1" x14ac:dyDescent="0.3">
      <c r="B28" t="s">
        <v>42</v>
      </c>
      <c r="I28" s="2"/>
      <c r="J28" s="29">
        <f>'D - Learning organization'!G24</f>
        <v>0.10124999999999999</v>
      </c>
      <c r="K28" s="26" t="s">
        <v>97</v>
      </c>
    </row>
  </sheetData>
  <sheetProtection password="C7FA" sheet="1" objects="1" scenarios="1"/>
  <mergeCells count="19">
    <mergeCell ref="B7:D7"/>
    <mergeCell ref="B2:K2"/>
    <mergeCell ref="E3:K3"/>
    <mergeCell ref="E4:K4"/>
    <mergeCell ref="E5:K5"/>
    <mergeCell ref="E6:K6"/>
    <mergeCell ref="C1:K1"/>
    <mergeCell ref="B14:D14"/>
    <mergeCell ref="E14:K14"/>
    <mergeCell ref="B8:K8"/>
    <mergeCell ref="B10:D10"/>
    <mergeCell ref="E10:K10"/>
    <mergeCell ref="B12:D12"/>
    <mergeCell ref="E12:K12"/>
    <mergeCell ref="E7:J7"/>
    <mergeCell ref="B3:D3"/>
    <mergeCell ref="B4:D4"/>
    <mergeCell ref="B5:D5"/>
    <mergeCell ref="B6:D6"/>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zoomScaleNormal="100" workbookViewId="0">
      <selection activeCell="L1" sqref="L1:L1048576"/>
    </sheetView>
  </sheetViews>
  <sheetFormatPr defaultColWidth="34.5703125" defaultRowHeight="15" x14ac:dyDescent="0.25"/>
  <cols>
    <col min="1" max="1" width="4.42578125" style="11" customWidth="1"/>
    <col min="2" max="2" width="37.42578125" style="10" customWidth="1"/>
    <col min="3" max="3" width="17" style="11" customWidth="1"/>
    <col min="4" max="4" width="16" style="11" hidden="1" customWidth="1"/>
    <col min="5" max="5" width="0.28515625" style="12" hidden="1" customWidth="1"/>
    <col min="6" max="6" width="7.85546875" style="11" customWidth="1"/>
    <col min="7" max="7" width="7.85546875" style="11" hidden="1" customWidth="1"/>
    <col min="8" max="8" width="6.140625" style="11" customWidth="1"/>
    <col min="9" max="9" width="3.5703125" style="11" customWidth="1"/>
    <col min="10" max="10" width="37.140625" style="11" customWidth="1"/>
    <col min="11" max="11" width="23.7109375" style="11" customWidth="1"/>
    <col min="12" max="12" width="32.140625" style="11" hidden="1" customWidth="1"/>
    <col min="13" max="13" width="3" style="11" customWidth="1"/>
    <col min="14" max="14" width="34.5703125" style="11" hidden="1" customWidth="1"/>
    <col min="15" max="16384" width="34.5703125" style="11"/>
  </cols>
  <sheetData>
    <row r="1" spans="1:14" s="19" customFormat="1" x14ac:dyDescent="0.25">
      <c r="A1" s="32" t="s">
        <v>100</v>
      </c>
      <c r="B1" s="18"/>
      <c r="E1" s="20"/>
    </row>
    <row r="2" spans="1:14" ht="70.900000000000006" customHeight="1" x14ac:dyDescent="0.25">
      <c r="A2" s="61" t="s">
        <v>75</v>
      </c>
      <c r="B2" s="62" t="s">
        <v>162</v>
      </c>
      <c r="C2" s="63" t="s">
        <v>118</v>
      </c>
      <c r="D2" s="64" t="s">
        <v>156</v>
      </c>
      <c r="E2" s="65" t="s">
        <v>9</v>
      </c>
      <c r="F2" s="65" t="s">
        <v>12</v>
      </c>
      <c r="G2" s="66" t="s">
        <v>157</v>
      </c>
      <c r="H2" s="67"/>
      <c r="I2" s="67"/>
      <c r="J2" s="68" t="s">
        <v>119</v>
      </c>
      <c r="K2" s="69" t="s">
        <v>173</v>
      </c>
      <c r="L2" s="66" t="s">
        <v>178</v>
      </c>
    </row>
    <row r="3" spans="1:14" ht="28.9" customHeight="1" x14ac:dyDescent="0.25">
      <c r="A3" s="60" t="s">
        <v>3</v>
      </c>
      <c r="B3" s="81" t="s">
        <v>36</v>
      </c>
      <c r="C3" s="67"/>
      <c r="D3" s="67"/>
      <c r="E3" s="82"/>
      <c r="F3" s="82"/>
      <c r="G3" s="82"/>
      <c r="I3" s="11" t="s">
        <v>3</v>
      </c>
      <c r="J3" s="140" t="s">
        <v>239</v>
      </c>
      <c r="K3" s="140" t="s">
        <v>240</v>
      </c>
      <c r="L3" s="140" t="s">
        <v>241</v>
      </c>
      <c r="N3" s="53" t="s">
        <v>121</v>
      </c>
    </row>
    <row r="4" spans="1:14" s="33" customFormat="1" ht="40.9" customHeight="1" x14ac:dyDescent="0.25">
      <c r="A4" s="38">
        <v>1</v>
      </c>
      <c r="B4" s="39" t="s">
        <v>43</v>
      </c>
      <c r="C4" s="98" t="s">
        <v>123</v>
      </c>
      <c r="D4" s="98" t="s">
        <v>123</v>
      </c>
      <c r="E4" s="34">
        <f>1.5/100</f>
        <v>1.4999999999999999E-2</v>
      </c>
      <c r="F4" s="54">
        <f>IF(C4="0 - not considered at all",0*$E4,IF(C4="1 -  planned, not implemented",1*$E4/3,IF(C4="2 - partially implemented",2*$E4/3,$E4)))</f>
        <v>0.01</v>
      </c>
      <c r="G4" s="55">
        <f>IF(D4="0 - not considered at all",0*$E4,IF(D4="1 -  planned, not implemented",1*$E4/3,IF(D4="2 - partially implemented",2*$E4/3,$E4)))</f>
        <v>0.01</v>
      </c>
      <c r="J4" s="141"/>
      <c r="K4" s="141"/>
      <c r="L4" s="141"/>
      <c r="N4" s="53" t="s">
        <v>122</v>
      </c>
    </row>
    <row r="5" spans="1:14" s="33" customFormat="1" ht="28.5" customHeight="1" x14ac:dyDescent="0.25">
      <c r="A5" s="38">
        <v>2</v>
      </c>
      <c r="B5" s="39" t="s">
        <v>45</v>
      </c>
      <c r="C5" s="98" t="s">
        <v>123</v>
      </c>
      <c r="D5" s="98" t="s">
        <v>123</v>
      </c>
      <c r="E5" s="34">
        <f>1.5/100</f>
        <v>1.4999999999999999E-2</v>
      </c>
      <c r="F5" s="54">
        <f t="shared" ref="F5:F6" si="0">IF(C5="0 - not considered at all",0*$E5,IF(C5="1 -  planned, not implemented",1*$E5/3,IF(C5="2 - partially implemented",2*$E5/3,$E5)))</f>
        <v>0.01</v>
      </c>
      <c r="G5" s="55">
        <f>IF(D5="0 - not considered at all",0*$E5,IF(D5="1 -  planned, not implemented",1*$E5/3,IF(D5="2 - partially implemented",2*$E5/3,$E5)))</f>
        <v>0.01</v>
      </c>
      <c r="J5" s="141"/>
      <c r="K5" s="141"/>
      <c r="L5" s="141"/>
      <c r="N5" s="53" t="s">
        <v>123</v>
      </c>
    </row>
    <row r="6" spans="1:14" s="33" customFormat="1" ht="38.25" x14ac:dyDescent="0.25">
      <c r="A6" s="38">
        <v>3</v>
      </c>
      <c r="B6" s="40" t="s">
        <v>66</v>
      </c>
      <c r="C6" s="98" t="s">
        <v>123</v>
      </c>
      <c r="D6" s="98" t="s">
        <v>123</v>
      </c>
      <c r="E6" s="34">
        <f>2/100</f>
        <v>0.02</v>
      </c>
      <c r="F6" s="54">
        <f t="shared" si="0"/>
        <v>1.3333333333333334E-2</v>
      </c>
      <c r="G6" s="55">
        <f>IF(D6="0 - not considered at all",0*$E6,IF(D6="1 -  planned, not implemented",1*$E6/3,IF(D6="2 - partially implemented",2*$E6/3,$E6)))</f>
        <v>1.3333333333333334E-2</v>
      </c>
      <c r="J6" s="142"/>
      <c r="K6" s="142"/>
      <c r="L6" s="142"/>
      <c r="N6" s="53" t="s">
        <v>124</v>
      </c>
    </row>
    <row r="7" spans="1:14" ht="17.25" customHeight="1" x14ac:dyDescent="0.25">
      <c r="A7" s="37" t="s">
        <v>8</v>
      </c>
      <c r="B7" s="14"/>
      <c r="C7" s="145" t="s">
        <v>166</v>
      </c>
      <c r="D7" s="146"/>
      <c r="E7" s="147"/>
      <c r="F7" s="21">
        <f>SUM(F4:F6)</f>
        <v>3.3333333333333333E-2</v>
      </c>
      <c r="G7" s="21">
        <f>SUM(G4:G6)</f>
        <v>3.3333333333333333E-2</v>
      </c>
      <c r="H7" s="72" t="s">
        <v>193</v>
      </c>
      <c r="I7" s="71"/>
      <c r="J7" s="83"/>
      <c r="K7" s="83"/>
      <c r="L7" s="84"/>
    </row>
    <row r="8" spans="1:14" x14ac:dyDescent="0.25">
      <c r="A8" s="36" t="s">
        <v>4</v>
      </c>
      <c r="B8" s="87" t="s">
        <v>10</v>
      </c>
      <c r="C8" s="67"/>
      <c r="D8" s="85"/>
      <c r="E8" s="94"/>
      <c r="F8" s="82"/>
      <c r="G8" s="82"/>
      <c r="I8" s="11" t="s">
        <v>4</v>
      </c>
      <c r="J8" s="140" t="s">
        <v>202</v>
      </c>
      <c r="K8" s="140" t="s">
        <v>242</v>
      </c>
      <c r="L8" s="140" t="s">
        <v>244</v>
      </c>
    </row>
    <row r="9" spans="1:14" ht="38.25" x14ac:dyDescent="0.25">
      <c r="A9" s="37">
        <v>1</v>
      </c>
      <c r="B9" s="39" t="s">
        <v>163</v>
      </c>
      <c r="C9" s="98" t="s">
        <v>123</v>
      </c>
      <c r="D9" s="98" t="s">
        <v>123</v>
      </c>
      <c r="E9" s="34">
        <f>2*0.5/100</f>
        <v>0.01</v>
      </c>
      <c r="F9" s="54">
        <f t="shared" ref="F9:F14" si="1">IF(C9="0 - not considered at all",0*$E9,IF(C9="1 -  planned, not implemented",1*$E9/3,IF(C9="2 - partially implemented",2*$E9/3,$E9)))</f>
        <v>6.6666666666666671E-3</v>
      </c>
      <c r="G9" s="55">
        <f t="shared" ref="G9:G14" si="2">IF(D9="0 - not considered at all",0*$E9,IF(D9="1 -  planned, not implemented",1*$E9/3,IF(D9="2 - partially implemented",2*$E9/3,$E9)))</f>
        <v>6.6666666666666671E-3</v>
      </c>
      <c r="J9" s="141"/>
      <c r="K9" s="141"/>
      <c r="L9" s="141"/>
    </row>
    <row r="10" spans="1:14" ht="25.5" x14ac:dyDescent="0.25">
      <c r="A10" s="37">
        <v>2</v>
      </c>
      <c r="B10" s="39" t="s">
        <v>46</v>
      </c>
      <c r="C10" s="98" t="s">
        <v>124</v>
      </c>
      <c r="D10" s="98" t="s">
        <v>124</v>
      </c>
      <c r="E10" s="34">
        <f>0.5/100</f>
        <v>5.0000000000000001E-3</v>
      </c>
      <c r="F10" s="54">
        <f t="shared" si="1"/>
        <v>5.0000000000000001E-3</v>
      </c>
      <c r="G10" s="55">
        <f t="shared" si="2"/>
        <v>5.0000000000000001E-3</v>
      </c>
      <c r="J10" s="141"/>
      <c r="K10" s="141"/>
      <c r="L10" s="141"/>
    </row>
    <row r="11" spans="1:14" ht="25.5" x14ac:dyDescent="0.25">
      <c r="A11" s="37">
        <v>3</v>
      </c>
      <c r="B11" s="40" t="s">
        <v>47</v>
      </c>
      <c r="C11" s="98" t="s">
        <v>124</v>
      </c>
      <c r="D11" s="98" t="s">
        <v>123</v>
      </c>
      <c r="E11" s="34">
        <f t="shared" ref="E11:E13" si="3">2*0.5/100</f>
        <v>0.01</v>
      </c>
      <c r="F11" s="54">
        <f t="shared" si="1"/>
        <v>0.01</v>
      </c>
      <c r="G11" s="55">
        <f t="shared" si="2"/>
        <v>6.6666666666666671E-3</v>
      </c>
      <c r="J11" s="141"/>
      <c r="K11" s="141"/>
      <c r="L11" s="141"/>
    </row>
    <row r="12" spans="1:14" ht="25.5" x14ac:dyDescent="0.25">
      <c r="A12" s="37">
        <v>4</v>
      </c>
      <c r="B12" s="40" t="s">
        <v>48</v>
      </c>
      <c r="C12" s="98" t="s">
        <v>123</v>
      </c>
      <c r="D12" s="98" t="s">
        <v>123</v>
      </c>
      <c r="E12" s="34">
        <f t="shared" si="3"/>
        <v>0.01</v>
      </c>
      <c r="F12" s="54">
        <f t="shared" si="1"/>
        <v>6.6666666666666671E-3</v>
      </c>
      <c r="G12" s="55">
        <f t="shared" si="2"/>
        <v>6.6666666666666671E-3</v>
      </c>
      <c r="J12" s="141"/>
      <c r="K12" s="141"/>
      <c r="L12" s="141"/>
    </row>
    <row r="13" spans="1:14" ht="25.5" x14ac:dyDescent="0.25">
      <c r="A13" s="37">
        <v>5</v>
      </c>
      <c r="B13" s="40" t="s">
        <v>50</v>
      </c>
      <c r="C13" s="98" t="s">
        <v>124</v>
      </c>
      <c r="D13" s="98" t="s">
        <v>124</v>
      </c>
      <c r="E13" s="34">
        <f t="shared" si="3"/>
        <v>0.01</v>
      </c>
      <c r="F13" s="54">
        <f t="shared" si="1"/>
        <v>0.01</v>
      </c>
      <c r="G13" s="55">
        <f t="shared" si="2"/>
        <v>0.01</v>
      </c>
      <c r="J13" s="141"/>
      <c r="K13" s="141"/>
      <c r="L13" s="141"/>
    </row>
    <row r="14" spans="1:14" ht="38.25" x14ac:dyDescent="0.25">
      <c r="A14" s="37">
        <v>6</v>
      </c>
      <c r="B14" s="40" t="s">
        <v>49</v>
      </c>
      <c r="C14" s="98" t="s">
        <v>121</v>
      </c>
      <c r="D14" s="98" t="s">
        <v>121</v>
      </c>
      <c r="E14" s="34">
        <f>0.5/100</f>
        <v>5.0000000000000001E-3</v>
      </c>
      <c r="F14" s="54">
        <f t="shared" si="1"/>
        <v>0</v>
      </c>
      <c r="G14" s="55">
        <f t="shared" si="2"/>
        <v>0</v>
      </c>
      <c r="J14" s="142"/>
      <c r="K14" s="142"/>
      <c r="L14" s="142"/>
    </row>
    <row r="15" spans="1:14" x14ac:dyDescent="0.25">
      <c r="A15" s="37" t="s">
        <v>8</v>
      </c>
      <c r="B15" s="14"/>
      <c r="C15" s="145" t="s">
        <v>167</v>
      </c>
      <c r="D15" s="146"/>
      <c r="E15" s="147"/>
      <c r="F15" s="21">
        <f>SUM(F9:F14)</f>
        <v>3.8333333333333337E-2</v>
      </c>
      <c r="G15" s="21">
        <f>SUM(G9:G14)</f>
        <v>3.5000000000000003E-2</v>
      </c>
      <c r="H15" s="72" t="s">
        <v>193</v>
      </c>
      <c r="I15" s="71"/>
      <c r="J15" s="83"/>
      <c r="K15" s="83"/>
      <c r="L15" s="83"/>
    </row>
    <row r="16" spans="1:14" ht="30" customHeight="1" x14ac:dyDescent="0.25">
      <c r="A16" s="36" t="s">
        <v>5</v>
      </c>
      <c r="B16" s="87" t="s">
        <v>37</v>
      </c>
      <c r="C16" s="67"/>
      <c r="D16" s="67"/>
      <c r="E16" s="82"/>
      <c r="F16" s="82"/>
      <c r="G16" s="82"/>
      <c r="I16" s="11" t="s">
        <v>5</v>
      </c>
      <c r="J16" s="140" t="s">
        <v>203</v>
      </c>
      <c r="K16" s="140" t="s">
        <v>237</v>
      </c>
      <c r="L16" s="140" t="s">
        <v>238</v>
      </c>
    </row>
    <row r="17" spans="1:12" ht="30" customHeight="1" x14ac:dyDescent="0.25">
      <c r="A17" s="37">
        <v>1</v>
      </c>
      <c r="B17" s="39" t="s">
        <v>53</v>
      </c>
      <c r="C17" s="98" t="s">
        <v>121</v>
      </c>
      <c r="D17" s="98" t="s">
        <v>121</v>
      </c>
      <c r="E17" s="34">
        <f>0.2*0.05</f>
        <v>1.0000000000000002E-2</v>
      </c>
      <c r="F17" s="54">
        <f t="shared" ref="F17:G24" si="4">IF(C17="0 - not considered at all",0*$E17,IF(C17="1 -  planned, not implemented",1*$E17/3,IF(C17="2 - partially implemented",2*$E17/3,$E17)))</f>
        <v>0</v>
      </c>
      <c r="G17" s="55">
        <f t="shared" si="4"/>
        <v>0</v>
      </c>
      <c r="J17" s="141"/>
      <c r="K17" s="141"/>
      <c r="L17" s="141"/>
    </row>
    <row r="18" spans="1:12" ht="38.25" x14ac:dyDescent="0.25">
      <c r="A18" s="37">
        <v>2</v>
      </c>
      <c r="B18" s="39" t="s">
        <v>54</v>
      </c>
      <c r="C18" s="98" t="s">
        <v>123</v>
      </c>
      <c r="D18" s="98" t="s">
        <v>124</v>
      </c>
      <c r="E18" s="34">
        <f>0.1*0.05</f>
        <v>5.000000000000001E-3</v>
      </c>
      <c r="F18" s="54">
        <f t="shared" si="4"/>
        <v>3.333333333333334E-3</v>
      </c>
      <c r="G18" s="55">
        <f t="shared" si="4"/>
        <v>5.000000000000001E-3</v>
      </c>
      <c r="J18" s="141"/>
      <c r="K18" s="141"/>
      <c r="L18" s="141"/>
    </row>
    <row r="19" spans="1:12" ht="25.5" x14ac:dyDescent="0.25">
      <c r="A19" s="37">
        <v>3</v>
      </c>
      <c r="B19" s="39" t="s">
        <v>55</v>
      </c>
      <c r="C19" s="98" t="s">
        <v>121</v>
      </c>
      <c r="D19" s="98" t="s">
        <v>121</v>
      </c>
      <c r="E19" s="34">
        <f t="shared" ref="E19:E24" si="5">0.1*0.05</f>
        <v>5.000000000000001E-3</v>
      </c>
      <c r="F19" s="54">
        <f t="shared" si="4"/>
        <v>0</v>
      </c>
      <c r="G19" s="55">
        <f t="shared" si="4"/>
        <v>0</v>
      </c>
      <c r="J19" s="141"/>
      <c r="K19" s="141"/>
      <c r="L19" s="141"/>
    </row>
    <row r="20" spans="1:12" ht="25.5" x14ac:dyDescent="0.25">
      <c r="A20" s="37">
        <v>4</v>
      </c>
      <c r="B20" s="39" t="s">
        <v>56</v>
      </c>
      <c r="C20" s="98" t="s">
        <v>124</v>
      </c>
      <c r="D20" s="98" t="s">
        <v>124</v>
      </c>
      <c r="E20" s="34">
        <f t="shared" si="5"/>
        <v>5.000000000000001E-3</v>
      </c>
      <c r="F20" s="54">
        <f t="shared" si="4"/>
        <v>5.000000000000001E-3</v>
      </c>
      <c r="G20" s="55">
        <f t="shared" si="4"/>
        <v>5.000000000000001E-3</v>
      </c>
      <c r="J20" s="141"/>
      <c r="K20" s="141"/>
      <c r="L20" s="141"/>
    </row>
    <row r="21" spans="1:12" ht="25.5" x14ac:dyDescent="0.25">
      <c r="A21" s="37">
        <v>5</v>
      </c>
      <c r="B21" s="39" t="s">
        <v>57</v>
      </c>
      <c r="C21" s="98" t="s">
        <v>124</v>
      </c>
      <c r="D21" s="98" t="s">
        <v>124</v>
      </c>
      <c r="E21" s="34">
        <f t="shared" si="5"/>
        <v>5.000000000000001E-3</v>
      </c>
      <c r="F21" s="54">
        <f t="shared" si="4"/>
        <v>5.000000000000001E-3</v>
      </c>
      <c r="G21" s="55">
        <f t="shared" si="4"/>
        <v>5.000000000000001E-3</v>
      </c>
      <c r="J21" s="141"/>
      <c r="K21" s="141"/>
      <c r="L21" s="141"/>
    </row>
    <row r="22" spans="1:12" ht="25.5" x14ac:dyDescent="0.25">
      <c r="A22" s="37">
        <v>6</v>
      </c>
      <c r="B22" s="39" t="s">
        <v>58</v>
      </c>
      <c r="C22" s="98" t="s">
        <v>121</v>
      </c>
      <c r="D22" s="98" t="s">
        <v>121</v>
      </c>
      <c r="E22" s="34">
        <f>0.2*0.05</f>
        <v>1.0000000000000002E-2</v>
      </c>
      <c r="F22" s="54">
        <f t="shared" si="4"/>
        <v>0</v>
      </c>
      <c r="G22" s="55">
        <f t="shared" si="4"/>
        <v>0</v>
      </c>
      <c r="J22" s="141"/>
      <c r="K22" s="141"/>
      <c r="L22" s="141"/>
    </row>
    <row r="23" spans="1:12" ht="38.25" x14ac:dyDescent="0.25">
      <c r="A23" s="37">
        <v>7</v>
      </c>
      <c r="B23" s="39" t="s">
        <v>60</v>
      </c>
      <c r="C23" s="98" t="s">
        <v>121</v>
      </c>
      <c r="D23" s="98" t="s">
        <v>121</v>
      </c>
      <c r="E23" s="34">
        <f t="shared" si="5"/>
        <v>5.000000000000001E-3</v>
      </c>
      <c r="F23" s="54">
        <f t="shared" si="4"/>
        <v>0</v>
      </c>
      <c r="G23" s="55">
        <f t="shared" si="4"/>
        <v>0</v>
      </c>
      <c r="J23" s="141"/>
      <c r="K23" s="141"/>
      <c r="L23" s="141"/>
    </row>
    <row r="24" spans="1:12" ht="41.25" customHeight="1" x14ac:dyDescent="0.25">
      <c r="A24" s="37">
        <v>8</v>
      </c>
      <c r="B24" s="39" t="s">
        <v>59</v>
      </c>
      <c r="C24" s="98" t="s">
        <v>122</v>
      </c>
      <c r="D24" s="98" t="s">
        <v>123</v>
      </c>
      <c r="E24" s="34">
        <f t="shared" si="5"/>
        <v>5.000000000000001E-3</v>
      </c>
      <c r="F24" s="54">
        <f>IF(C24="0 - not considered at all",0*$E24,IF(C24="1 -  planned, not implemented",1*$E24/3,IF(C24="2 - partially implemented",2*$E24/3,$E24)))</f>
        <v>1.666666666666667E-3</v>
      </c>
      <c r="G24" s="55">
        <f t="shared" si="4"/>
        <v>3.333333333333334E-3</v>
      </c>
      <c r="J24" s="142"/>
      <c r="K24" s="142"/>
      <c r="L24" s="142"/>
    </row>
    <row r="25" spans="1:12" x14ac:dyDescent="0.25">
      <c r="A25" s="37" t="s">
        <v>8</v>
      </c>
      <c r="B25" s="14"/>
      <c r="C25" s="145" t="s">
        <v>168</v>
      </c>
      <c r="D25" s="146"/>
      <c r="E25" s="147"/>
      <c r="F25" s="21">
        <f>SUM(F17:F24)</f>
        <v>1.5000000000000003E-2</v>
      </c>
      <c r="G25" s="21">
        <f>SUM(G17:G24)</f>
        <v>1.8333333333333337E-2</v>
      </c>
      <c r="H25" s="72" t="s">
        <v>193</v>
      </c>
      <c r="I25" s="71"/>
      <c r="J25" s="83"/>
      <c r="K25" s="83"/>
      <c r="L25" s="83"/>
    </row>
    <row r="26" spans="1:12" ht="30" customHeight="1" x14ac:dyDescent="0.25">
      <c r="A26" s="36" t="s">
        <v>6</v>
      </c>
      <c r="B26" s="87" t="s">
        <v>38</v>
      </c>
      <c r="C26" s="67"/>
      <c r="D26" s="67"/>
      <c r="E26" s="82"/>
      <c r="F26" s="82"/>
      <c r="G26" s="82"/>
      <c r="I26" s="11" t="s">
        <v>6</v>
      </c>
      <c r="J26" s="140" t="s">
        <v>204</v>
      </c>
      <c r="K26" s="140" t="s">
        <v>243</v>
      </c>
      <c r="L26" s="140"/>
    </row>
    <row r="27" spans="1:12" ht="25.5" x14ac:dyDescent="0.25">
      <c r="A27" s="37">
        <v>1</v>
      </c>
      <c r="B27" s="39" t="s">
        <v>67</v>
      </c>
      <c r="C27" s="98" t="s">
        <v>124</v>
      </c>
      <c r="D27" s="98" t="s">
        <v>121</v>
      </c>
      <c r="E27" s="59">
        <f>0.4*0.05</f>
        <v>2.0000000000000004E-2</v>
      </c>
      <c r="F27" s="54">
        <f>IF(C27="0 - not considered at all",0*$E27,IF(C27="1 -  planned, not implemented",1*$E27/3,IF(C27="2 - partially implemented",2*$E27/3,$E27)))</f>
        <v>2.0000000000000004E-2</v>
      </c>
      <c r="G27" s="55">
        <f t="shared" ref="G27:G29" si="6">IF(D27="0 - not considered at all",0*$E27,IF(D27="1 -  planned, not implemented",1*$E27/3,IF(D27="2 - partially implemented",2*$E27/3,$E27)))</f>
        <v>0</v>
      </c>
      <c r="J27" s="141"/>
      <c r="K27" s="141"/>
      <c r="L27" s="141"/>
    </row>
    <row r="28" spans="1:12" ht="25.5" x14ac:dyDescent="0.25">
      <c r="A28" s="37">
        <v>2</v>
      </c>
      <c r="B28" s="39" t="s">
        <v>44</v>
      </c>
      <c r="C28" s="98" t="s">
        <v>123</v>
      </c>
      <c r="D28" s="98" t="s">
        <v>121</v>
      </c>
      <c r="E28" s="59">
        <f>0.3*0.05</f>
        <v>1.4999999999999999E-2</v>
      </c>
      <c r="F28" s="54">
        <f t="shared" ref="F28:F29" si="7">IF(C28="0 - not considered at all",0*$E28,IF(C28="1 -  planned, not implemented",1*$E28/3,IF(C28="2 - partially implemented",2*$E28/3,$E28)))</f>
        <v>0.01</v>
      </c>
      <c r="G28" s="55">
        <f t="shared" si="6"/>
        <v>0</v>
      </c>
      <c r="J28" s="141"/>
      <c r="K28" s="141"/>
      <c r="L28" s="141"/>
    </row>
    <row r="29" spans="1:12" ht="38.25" x14ac:dyDescent="0.25">
      <c r="A29" s="37">
        <v>3</v>
      </c>
      <c r="B29" s="40" t="s">
        <v>61</v>
      </c>
      <c r="C29" s="98" t="s">
        <v>121</v>
      </c>
      <c r="D29" s="98" t="s">
        <v>121</v>
      </c>
      <c r="E29" s="59">
        <f>0.3*0.05</f>
        <v>1.4999999999999999E-2</v>
      </c>
      <c r="F29" s="54">
        <f t="shared" si="7"/>
        <v>0</v>
      </c>
      <c r="G29" s="55">
        <f t="shared" si="6"/>
        <v>0</v>
      </c>
      <c r="J29" s="142"/>
      <c r="K29" s="142"/>
      <c r="L29" s="142"/>
    </row>
    <row r="30" spans="1:12" x14ac:dyDescent="0.25">
      <c r="A30" s="37" t="s">
        <v>8</v>
      </c>
      <c r="B30" s="14"/>
      <c r="C30" s="145" t="s">
        <v>169</v>
      </c>
      <c r="D30" s="146"/>
      <c r="E30" s="147"/>
      <c r="F30" s="21">
        <f>SUM(F27:F29)</f>
        <v>3.0000000000000006E-2</v>
      </c>
      <c r="G30" s="21">
        <f>SUM(G27:G29)</f>
        <v>0</v>
      </c>
      <c r="H30" s="72" t="s">
        <v>193</v>
      </c>
      <c r="I30" s="71"/>
      <c r="J30" s="83"/>
      <c r="K30" s="83"/>
      <c r="L30" s="83"/>
    </row>
    <row r="31" spans="1:12" ht="32.25" customHeight="1" x14ac:dyDescent="0.25">
      <c r="A31" s="36" t="s">
        <v>7</v>
      </c>
      <c r="B31" s="87" t="s">
        <v>39</v>
      </c>
      <c r="C31" s="67"/>
      <c r="D31" s="67"/>
      <c r="E31" s="82"/>
      <c r="F31" s="82"/>
      <c r="G31" s="82"/>
      <c r="I31" s="11" t="s">
        <v>7</v>
      </c>
      <c r="J31" s="140" t="s">
        <v>206</v>
      </c>
      <c r="K31" s="140" t="s">
        <v>205</v>
      </c>
      <c r="L31" s="140"/>
    </row>
    <row r="32" spans="1:12" ht="38.25" x14ac:dyDescent="0.25">
      <c r="A32" s="37">
        <v>1</v>
      </c>
      <c r="B32" s="39" t="s">
        <v>62</v>
      </c>
      <c r="C32" s="98" t="s">
        <v>122</v>
      </c>
      <c r="D32" s="98" t="s">
        <v>124</v>
      </c>
      <c r="E32" s="34">
        <f>0.2*0.05</f>
        <v>1.0000000000000002E-2</v>
      </c>
      <c r="F32" s="54">
        <f t="shared" ref="F32:F36" si="8">IF(C32="0 - not considered at all",0*$E32,IF(C32="1 -  planned, not implemented",1*$E32/3,IF(C32="2 - partially implemented",2*$E32/3,$E32)))</f>
        <v>3.333333333333334E-3</v>
      </c>
      <c r="G32" s="55">
        <f t="shared" ref="G32:G36" si="9">IF(D32="0 - not considered at all",0*$E32,IF(D32="1 -  planned, not implemented",1*$E32/3,IF(D32="2 - partially implemented",2*$E32/3,$E32)))</f>
        <v>1.0000000000000002E-2</v>
      </c>
      <c r="J32" s="141"/>
      <c r="K32" s="141"/>
      <c r="L32" s="141"/>
    </row>
    <row r="33" spans="1:12" ht="30" customHeight="1" x14ac:dyDescent="0.25">
      <c r="A33" s="37">
        <v>2</v>
      </c>
      <c r="B33" s="39" t="s">
        <v>98</v>
      </c>
      <c r="C33" s="98" t="s">
        <v>121</v>
      </c>
      <c r="D33" s="98" t="s">
        <v>124</v>
      </c>
      <c r="E33" s="34">
        <f>0.2*0.05</f>
        <v>1.0000000000000002E-2</v>
      </c>
      <c r="F33" s="54">
        <f t="shared" si="8"/>
        <v>0</v>
      </c>
      <c r="G33" s="55">
        <f t="shared" si="9"/>
        <v>1.0000000000000002E-2</v>
      </c>
      <c r="J33" s="141"/>
      <c r="K33" s="141"/>
      <c r="L33" s="141"/>
    </row>
    <row r="34" spans="1:12" ht="27.75" customHeight="1" x14ac:dyDescent="0.25">
      <c r="A34" s="37">
        <v>3</v>
      </c>
      <c r="B34" s="39" t="s">
        <v>99</v>
      </c>
      <c r="C34" s="98" t="s">
        <v>121</v>
      </c>
      <c r="D34" s="98" t="s">
        <v>124</v>
      </c>
      <c r="E34" s="34">
        <f>0.1*0.05</f>
        <v>5.000000000000001E-3</v>
      </c>
      <c r="F34" s="54">
        <f t="shared" si="8"/>
        <v>0</v>
      </c>
      <c r="G34" s="55">
        <f t="shared" si="9"/>
        <v>5.000000000000001E-3</v>
      </c>
      <c r="J34" s="141"/>
      <c r="K34" s="141"/>
      <c r="L34" s="141"/>
    </row>
    <row r="35" spans="1:12" ht="27.75" customHeight="1" x14ac:dyDescent="0.25">
      <c r="A35" s="37">
        <v>4</v>
      </c>
      <c r="B35" s="39" t="s">
        <v>51</v>
      </c>
      <c r="C35" s="98" t="s">
        <v>122</v>
      </c>
      <c r="D35" s="98" t="s">
        <v>122</v>
      </c>
      <c r="E35" s="34">
        <f>0.3*0.05</f>
        <v>1.4999999999999999E-2</v>
      </c>
      <c r="F35" s="54">
        <f t="shared" si="8"/>
        <v>5.0000000000000001E-3</v>
      </c>
      <c r="G35" s="55">
        <f t="shared" si="9"/>
        <v>5.0000000000000001E-3</v>
      </c>
      <c r="J35" s="141"/>
      <c r="K35" s="141"/>
      <c r="L35" s="141"/>
    </row>
    <row r="36" spans="1:12" ht="25.5" x14ac:dyDescent="0.25">
      <c r="A36" s="37">
        <v>5</v>
      </c>
      <c r="B36" s="39" t="s">
        <v>52</v>
      </c>
      <c r="C36" s="98" t="s">
        <v>121</v>
      </c>
      <c r="D36" s="98" t="s">
        <v>121</v>
      </c>
      <c r="E36" s="34">
        <f>0.2*0.05</f>
        <v>1.0000000000000002E-2</v>
      </c>
      <c r="F36" s="54">
        <f t="shared" si="8"/>
        <v>0</v>
      </c>
      <c r="G36" s="55">
        <f t="shared" si="9"/>
        <v>0</v>
      </c>
      <c r="J36" s="142"/>
      <c r="K36" s="142"/>
      <c r="L36" s="142"/>
    </row>
    <row r="37" spans="1:12" x14ac:dyDescent="0.25">
      <c r="A37" s="37" t="s">
        <v>8</v>
      </c>
      <c r="B37" s="14"/>
      <c r="C37" s="145" t="s">
        <v>170</v>
      </c>
      <c r="D37" s="146"/>
      <c r="E37" s="147"/>
      <c r="F37" s="21">
        <f>SUM(F32:F36)</f>
        <v>8.333333333333335E-3</v>
      </c>
      <c r="G37" s="21">
        <f>SUM(G32:G36)</f>
        <v>3.0000000000000006E-2</v>
      </c>
      <c r="H37" s="72" t="s">
        <v>193</v>
      </c>
      <c r="I37" s="71"/>
      <c r="J37" s="83"/>
      <c r="K37" s="83"/>
      <c r="L37" s="83"/>
    </row>
    <row r="38" spans="1:12" ht="26.25" customHeight="1" x14ac:dyDescent="0.25">
      <c r="A38" s="36" t="s">
        <v>40</v>
      </c>
      <c r="B38" s="93" t="s">
        <v>11</v>
      </c>
      <c r="C38" s="67"/>
      <c r="D38" s="67"/>
      <c r="E38" s="82"/>
      <c r="F38" s="82"/>
      <c r="G38" s="82"/>
      <c r="I38" s="11" t="s">
        <v>40</v>
      </c>
      <c r="J38" s="140" t="s">
        <v>207</v>
      </c>
      <c r="K38" s="140"/>
      <c r="L38" s="140"/>
    </row>
    <row r="39" spans="1:12" ht="38.25" x14ac:dyDescent="0.25">
      <c r="A39" s="37">
        <v>1</v>
      </c>
      <c r="B39" s="39" t="s">
        <v>63</v>
      </c>
      <c r="C39" s="98" t="s">
        <v>123</v>
      </c>
      <c r="D39" s="98" t="s">
        <v>121</v>
      </c>
      <c r="E39" s="34">
        <f>0.3*0.05</f>
        <v>1.4999999999999999E-2</v>
      </c>
      <c r="F39" s="54">
        <f t="shared" ref="F39:F42" si="10">IF(C39="0 - not considered at all",0*$E39,IF(C39="1 -  planned, not implemented",1*$E39/3,IF(C39="2 - partially implemented",2*$E39/3,$E39)))</f>
        <v>0.01</v>
      </c>
      <c r="G39" s="55">
        <f t="shared" ref="G39:G42" si="11">IF(D39="0 - not considered at all",0*$E39,IF(D39="1 -  planned, not implemented",1*$E39/3,IF(D39="2 - partially implemented",2*$E39/3,$E39)))</f>
        <v>0</v>
      </c>
      <c r="J39" s="141"/>
      <c r="K39" s="141"/>
      <c r="L39" s="141"/>
    </row>
    <row r="40" spans="1:12" ht="38.25" x14ac:dyDescent="0.25">
      <c r="A40" s="37">
        <v>2</v>
      </c>
      <c r="B40" s="39" t="s">
        <v>64</v>
      </c>
      <c r="C40" s="98" t="s">
        <v>121</v>
      </c>
      <c r="D40" s="98" t="s">
        <v>121</v>
      </c>
      <c r="E40" s="34">
        <f t="shared" ref="E40:E41" si="12">0.2*0.05</f>
        <v>1.0000000000000002E-2</v>
      </c>
      <c r="F40" s="54">
        <f t="shared" si="10"/>
        <v>0</v>
      </c>
      <c r="G40" s="55">
        <f t="shared" si="11"/>
        <v>0</v>
      </c>
      <c r="J40" s="141"/>
      <c r="K40" s="141"/>
      <c r="L40" s="141"/>
    </row>
    <row r="41" spans="1:12" ht="44.25" customHeight="1" x14ac:dyDescent="0.25">
      <c r="A41" s="37">
        <v>3</v>
      </c>
      <c r="B41" s="39" t="s">
        <v>68</v>
      </c>
      <c r="C41" s="98" t="s">
        <v>121</v>
      </c>
      <c r="D41" s="98" t="s">
        <v>121</v>
      </c>
      <c r="E41" s="34">
        <f t="shared" si="12"/>
        <v>1.0000000000000002E-2</v>
      </c>
      <c r="F41" s="54">
        <f t="shared" si="10"/>
        <v>0</v>
      </c>
      <c r="G41" s="55">
        <f t="shared" si="11"/>
        <v>0</v>
      </c>
      <c r="J41" s="141"/>
      <c r="K41" s="141"/>
      <c r="L41" s="141"/>
    </row>
    <row r="42" spans="1:12" ht="63.75" x14ac:dyDescent="0.25">
      <c r="A42" s="37">
        <v>4</v>
      </c>
      <c r="B42" s="39" t="s">
        <v>65</v>
      </c>
      <c r="C42" s="98" t="s">
        <v>121</v>
      </c>
      <c r="D42" s="98" t="s">
        <v>123</v>
      </c>
      <c r="E42" s="34">
        <f>0.3*0.05</f>
        <v>1.4999999999999999E-2</v>
      </c>
      <c r="F42" s="54">
        <f t="shared" si="10"/>
        <v>0</v>
      </c>
      <c r="G42" s="55">
        <f t="shared" si="11"/>
        <v>0.01</v>
      </c>
      <c r="J42" s="142"/>
      <c r="K42" s="142"/>
      <c r="L42" s="142"/>
    </row>
    <row r="43" spans="1:12" ht="15.75" thickBot="1" x14ac:dyDescent="0.3">
      <c r="A43" s="37" t="s">
        <v>8</v>
      </c>
      <c r="B43" s="14"/>
      <c r="C43" s="145" t="s">
        <v>171</v>
      </c>
      <c r="D43" s="146"/>
      <c r="E43" s="147"/>
      <c r="F43" s="21">
        <f>SUM(F39:F42)</f>
        <v>0.01</v>
      </c>
      <c r="G43" s="21">
        <f>SUM(G39:G42)</f>
        <v>0.01</v>
      </c>
      <c r="H43" s="72" t="s">
        <v>193</v>
      </c>
      <c r="I43" s="72"/>
    </row>
    <row r="44" spans="1:12" ht="15.75" thickBot="1" x14ac:dyDescent="0.3">
      <c r="C44" s="148" t="s">
        <v>172</v>
      </c>
      <c r="D44" s="148"/>
      <c r="F44" s="73">
        <f>SUM(F7,F15,F25,F30,F37,F43)</f>
        <v>0.13500000000000001</v>
      </c>
      <c r="G44" s="86">
        <f>SUM(G7,G15,G25,G30,G37,G43)</f>
        <v>0.12666666666666668</v>
      </c>
      <c r="H44" s="35"/>
    </row>
    <row r="45" spans="1:12" x14ac:dyDescent="0.25">
      <c r="C45" s="149" t="s">
        <v>183</v>
      </c>
      <c r="D45" s="149"/>
      <c r="E45" s="44"/>
      <c r="F45" s="52">
        <v>30</v>
      </c>
      <c r="G45" s="45"/>
      <c r="H45" s="17"/>
    </row>
    <row r="47" spans="1:12" customFormat="1" ht="32.25" customHeight="1" x14ac:dyDescent="0.25">
      <c r="A47" s="143" t="s">
        <v>153</v>
      </c>
      <c r="B47" s="143"/>
      <c r="C47" s="47"/>
      <c r="D47" s="144" t="s">
        <v>154</v>
      </c>
      <c r="E47" s="144"/>
      <c r="F47" s="144"/>
      <c r="G47" s="144"/>
      <c r="H47" s="144"/>
      <c r="I47" s="144"/>
      <c r="J47" s="144"/>
      <c r="K47" s="48"/>
      <c r="L47" s="47"/>
    </row>
  </sheetData>
  <sheetProtection password="C7FA" sheet="1" objects="1" scenarios="1" formatRows="0"/>
  <mergeCells count="28">
    <mergeCell ref="A47:B47"/>
    <mergeCell ref="D47:J47"/>
    <mergeCell ref="C43:E43"/>
    <mergeCell ref="C7:E7"/>
    <mergeCell ref="C15:E15"/>
    <mergeCell ref="C25:E25"/>
    <mergeCell ref="C30:E30"/>
    <mergeCell ref="C37:E37"/>
    <mergeCell ref="J8:J14"/>
    <mergeCell ref="J16:J24"/>
    <mergeCell ref="J26:J29"/>
    <mergeCell ref="J31:J36"/>
    <mergeCell ref="J38:J42"/>
    <mergeCell ref="C44:D44"/>
    <mergeCell ref="C45:D45"/>
    <mergeCell ref="L26:L29"/>
    <mergeCell ref="L31:L36"/>
    <mergeCell ref="L38:L42"/>
    <mergeCell ref="J3:J6"/>
    <mergeCell ref="K3:K6"/>
    <mergeCell ref="K8:K14"/>
    <mergeCell ref="K16:K24"/>
    <mergeCell ref="L3:L6"/>
    <mergeCell ref="L8:L14"/>
    <mergeCell ref="L16:L24"/>
    <mergeCell ref="K26:K29"/>
    <mergeCell ref="K31:K36"/>
    <mergeCell ref="K38:K42"/>
  </mergeCells>
  <dataValidations count="1">
    <dataValidation type="list" allowBlank="1" showInputMessage="1" showErrorMessage="1" sqref="C39:D42 C4:D6 C9:D14 C17:D24 C27:D29 C32:D36">
      <formula1>$N$3:$N$6</formula1>
    </dataValidation>
  </dataValidations>
  <pageMargins left="0.70866141732283472" right="0.51181102362204722" top="0.74803149606299213" bottom="0.74803149606299213" header="0.31496062992125984" footer="0.31496062992125984"/>
  <pageSetup paperSize="9" scale="95" orientation="landscape" r:id="rId1"/>
  <headerFooter>
    <oddHeader>&amp;CSelf-directed learning course for mentors</oddHeader>
    <oddFooter>&amp;LCopy right issues&amp;CThis product is released under Creative Common licence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4"/>
  <sheetViews>
    <sheetView zoomScaleNormal="100" workbookViewId="0">
      <selection activeCell="M1" sqref="M1:M1048576"/>
    </sheetView>
  </sheetViews>
  <sheetFormatPr defaultColWidth="34.5703125" defaultRowHeight="15" x14ac:dyDescent="0.25"/>
  <cols>
    <col min="1" max="1" width="4.42578125" style="11" customWidth="1"/>
    <col min="2" max="2" width="36.5703125" style="10" customWidth="1"/>
    <col min="3" max="3" width="17.7109375" style="11" customWidth="1"/>
    <col min="4" max="4" width="17.7109375" style="12" hidden="1" customWidth="1"/>
    <col min="5" max="5" width="7.140625" style="12" hidden="1" customWidth="1"/>
    <col min="6" max="6" width="7.85546875" style="12" customWidth="1"/>
    <col min="7" max="7" width="8.5703125" style="12" hidden="1" customWidth="1"/>
    <col min="8" max="8" width="7.5703125" style="11" customWidth="1"/>
    <col min="9" max="9" width="3.5703125" style="11" customWidth="1"/>
    <col min="10" max="10" width="38.7109375" style="11" customWidth="1"/>
    <col min="11" max="11" width="24.140625" style="11" customWidth="1"/>
    <col min="12" max="12" width="0.42578125" style="11" hidden="1" customWidth="1"/>
    <col min="13" max="13" width="35.42578125" style="11" hidden="1" customWidth="1"/>
    <col min="14" max="14" width="3" style="11" bestFit="1" customWidth="1"/>
    <col min="15" max="16384" width="34.5703125" style="11"/>
  </cols>
  <sheetData>
    <row r="1" spans="1:13" s="19" customFormat="1" x14ac:dyDescent="0.25">
      <c r="A1" s="32" t="s">
        <v>101</v>
      </c>
      <c r="B1" s="18"/>
      <c r="D1" s="20"/>
      <c r="E1" s="20"/>
      <c r="F1" s="20"/>
      <c r="G1" s="20"/>
    </row>
    <row r="2" spans="1:13" ht="73.5" customHeight="1" x14ac:dyDescent="0.25">
      <c r="A2" s="61" t="s">
        <v>75</v>
      </c>
      <c r="B2" s="62" t="s">
        <v>162</v>
      </c>
      <c r="C2" s="63" t="s">
        <v>118</v>
      </c>
      <c r="D2" s="64" t="s">
        <v>156</v>
      </c>
      <c r="E2" s="75" t="s">
        <v>9</v>
      </c>
      <c r="F2" s="75" t="s">
        <v>12</v>
      </c>
      <c r="G2" s="66" t="s">
        <v>157</v>
      </c>
      <c r="H2" s="67"/>
      <c r="I2" s="67"/>
      <c r="J2" s="68" t="s">
        <v>130</v>
      </c>
      <c r="K2" s="69" t="s">
        <v>120</v>
      </c>
      <c r="L2" s="67"/>
      <c r="M2" s="76" t="s">
        <v>178</v>
      </c>
    </row>
    <row r="3" spans="1:13" x14ac:dyDescent="0.25">
      <c r="A3" s="60" t="s">
        <v>16</v>
      </c>
      <c r="B3" s="81" t="s">
        <v>76</v>
      </c>
      <c r="C3" s="67"/>
      <c r="D3" s="82"/>
      <c r="E3" s="82"/>
      <c r="F3" s="82"/>
      <c r="G3" s="82"/>
      <c r="I3" s="11" t="s">
        <v>16</v>
      </c>
      <c r="J3" s="140" t="s">
        <v>208</v>
      </c>
      <c r="K3" s="140"/>
      <c r="L3" s="97"/>
      <c r="M3" s="140"/>
    </row>
    <row r="4" spans="1:13" ht="27.75" customHeight="1" x14ac:dyDescent="0.25">
      <c r="A4" s="37">
        <v>1</v>
      </c>
      <c r="B4" s="39" t="s">
        <v>102</v>
      </c>
      <c r="C4" s="98" t="s">
        <v>124</v>
      </c>
      <c r="D4" s="98" t="s">
        <v>121</v>
      </c>
      <c r="E4" s="34">
        <f>0.3*0.045</f>
        <v>1.35E-2</v>
      </c>
      <c r="F4" s="54">
        <f>IF(C4="0 - not considered at all",0*$E4,IF(C4="1 -  planned, not implemented",1*$E4/3,IF(C4="2 - partially implemented",2*$E4/3,$E4)))</f>
        <v>1.35E-2</v>
      </c>
      <c r="G4" s="55">
        <f>IF(D4="0 - not considered at all",0*$E4,IF(D4="1 -  planned, not implemented",1*$E4/3,IF(D4="2 - partially implemented",2*$E4/3,$E4)))</f>
        <v>0</v>
      </c>
      <c r="J4" s="141"/>
      <c r="K4" s="141"/>
      <c r="L4" s="99" t="s">
        <v>121</v>
      </c>
      <c r="M4" s="141"/>
    </row>
    <row r="5" spans="1:13" ht="41.25" customHeight="1" x14ac:dyDescent="0.25">
      <c r="A5" s="37">
        <v>2</v>
      </c>
      <c r="B5" s="39" t="s">
        <v>103</v>
      </c>
      <c r="C5" s="98" t="s">
        <v>124</v>
      </c>
      <c r="D5" s="98" t="s">
        <v>121</v>
      </c>
      <c r="E5" s="34">
        <f>0.5*0.045</f>
        <v>2.2499999999999999E-2</v>
      </c>
      <c r="F5" s="54">
        <f t="shared" ref="F5:F6" si="0">IF(C5="0 - not considered at all",0*$E5,IF(C5="1 -  planned, not implemented",1*$E5/3,IF(C5="2 - partially implemented",2*$E5/3,$E5)))</f>
        <v>2.2499999999999999E-2</v>
      </c>
      <c r="G5" s="55">
        <f t="shared" ref="G5:G6" si="1">IF(D5="0 - not considered at all",0*$E5,IF(D5="1 -  planned, not implemented",1*$E5/3,IF(D5="2 - partially implemented",2*$E5/3,$E5)))</f>
        <v>0</v>
      </c>
      <c r="J5" s="141"/>
      <c r="K5" s="141"/>
      <c r="L5" s="99" t="s">
        <v>122</v>
      </c>
      <c r="M5" s="141"/>
    </row>
    <row r="6" spans="1:13" ht="26.25" customHeight="1" x14ac:dyDescent="0.25">
      <c r="A6" s="37">
        <v>3</v>
      </c>
      <c r="B6" s="40" t="s">
        <v>104</v>
      </c>
      <c r="C6" s="98" t="s">
        <v>123</v>
      </c>
      <c r="D6" s="98" t="s">
        <v>121</v>
      </c>
      <c r="E6" s="34">
        <f>0.2*0.045</f>
        <v>8.9999999999999993E-3</v>
      </c>
      <c r="F6" s="54">
        <f t="shared" si="0"/>
        <v>5.9999999999999993E-3</v>
      </c>
      <c r="G6" s="55">
        <f t="shared" si="1"/>
        <v>0</v>
      </c>
      <c r="J6" s="142"/>
      <c r="K6" s="142"/>
      <c r="L6" s="99" t="s">
        <v>123</v>
      </c>
      <c r="M6" s="142"/>
    </row>
    <row r="7" spans="1:13" ht="17.25" customHeight="1" x14ac:dyDescent="0.25">
      <c r="A7" s="37" t="s">
        <v>8</v>
      </c>
      <c r="B7" s="14"/>
      <c r="C7" s="145" t="s">
        <v>174</v>
      </c>
      <c r="D7" s="146"/>
      <c r="E7" s="74"/>
      <c r="F7" s="21">
        <f>SUM(F4:F6)</f>
        <v>4.1999999999999996E-2</v>
      </c>
      <c r="G7" s="21">
        <f>SUM(G4:G6)</f>
        <v>0</v>
      </c>
      <c r="H7" s="70" t="s">
        <v>194</v>
      </c>
      <c r="I7" s="95"/>
      <c r="J7" s="83"/>
      <c r="K7" s="83"/>
      <c r="L7" s="100" t="s">
        <v>124</v>
      </c>
      <c r="M7" s="83"/>
    </row>
    <row r="8" spans="1:13" x14ac:dyDescent="0.25">
      <c r="A8" s="36" t="s">
        <v>20</v>
      </c>
      <c r="B8" s="87" t="s">
        <v>17</v>
      </c>
      <c r="C8" s="67"/>
      <c r="D8" s="82"/>
      <c r="E8" s="82"/>
      <c r="F8" s="82"/>
      <c r="G8" s="49"/>
      <c r="I8" s="11" t="s">
        <v>20</v>
      </c>
      <c r="J8" s="140" t="s">
        <v>209</v>
      </c>
      <c r="K8" s="140" t="s">
        <v>210</v>
      </c>
      <c r="L8" s="97"/>
      <c r="M8" s="140"/>
    </row>
    <row r="9" spans="1:13" ht="51" x14ac:dyDescent="0.25">
      <c r="A9" s="37">
        <v>1</v>
      </c>
      <c r="B9" s="39" t="s">
        <v>105</v>
      </c>
      <c r="C9" s="98" t="s">
        <v>124</v>
      </c>
      <c r="D9" s="98" t="s">
        <v>121</v>
      </c>
      <c r="E9" s="34">
        <f>0.3*0.075</f>
        <v>2.2499999999999999E-2</v>
      </c>
      <c r="F9" s="54">
        <f t="shared" ref="F9:F12" si="2">IF(C9="0 - not considered at all",0*$E9,IF(C9="1 -  planned, not implemented",1*$E9/3,IF(C9="2 - partially implemented",2*$E9/3,$E9)))</f>
        <v>2.2499999999999999E-2</v>
      </c>
      <c r="G9" s="55">
        <f t="shared" ref="G9:G12" si="3">IF(D9="0 - not considered at all",0*$E9,IF(D9="1 -  planned, not implemented",1*$E9/3,IF(D9="2 - partially implemented",2*$E9/3,$E9)))</f>
        <v>0</v>
      </c>
      <c r="J9" s="141"/>
      <c r="K9" s="141"/>
      <c r="L9" s="97"/>
      <c r="M9" s="141"/>
    </row>
    <row r="10" spans="1:13" ht="25.5" x14ac:dyDescent="0.25">
      <c r="A10" s="37">
        <v>2</v>
      </c>
      <c r="B10" s="39" t="s">
        <v>106</v>
      </c>
      <c r="C10" s="98" t="s">
        <v>123</v>
      </c>
      <c r="D10" s="98" t="s">
        <v>121</v>
      </c>
      <c r="E10" s="34">
        <f>0.4*0.075</f>
        <v>0.03</v>
      </c>
      <c r="F10" s="54">
        <f t="shared" si="2"/>
        <v>0.02</v>
      </c>
      <c r="G10" s="55">
        <f t="shared" si="3"/>
        <v>0</v>
      </c>
      <c r="J10" s="141"/>
      <c r="K10" s="141"/>
      <c r="L10" s="97"/>
      <c r="M10" s="141"/>
    </row>
    <row r="11" spans="1:13" ht="39" customHeight="1" x14ac:dyDescent="0.25">
      <c r="A11" s="37">
        <v>3</v>
      </c>
      <c r="B11" s="40" t="s">
        <v>107</v>
      </c>
      <c r="C11" s="98" t="s">
        <v>124</v>
      </c>
      <c r="D11" s="98" t="s">
        <v>121</v>
      </c>
      <c r="E11" s="34">
        <f>0.2*0.075</f>
        <v>1.4999999999999999E-2</v>
      </c>
      <c r="F11" s="54">
        <f t="shared" si="2"/>
        <v>1.4999999999999999E-2</v>
      </c>
      <c r="G11" s="55">
        <f t="shared" si="3"/>
        <v>0</v>
      </c>
      <c r="J11" s="141"/>
      <c r="K11" s="141"/>
      <c r="L11" s="97"/>
      <c r="M11" s="141"/>
    </row>
    <row r="12" spans="1:13" ht="25.5" x14ac:dyDescent="0.25">
      <c r="A12" s="37">
        <v>4</v>
      </c>
      <c r="B12" s="40" t="s">
        <v>127</v>
      </c>
      <c r="C12" s="98" t="s">
        <v>121</v>
      </c>
      <c r="D12" s="98" t="s">
        <v>121</v>
      </c>
      <c r="E12" s="34">
        <f>0.1*0.075</f>
        <v>7.4999999999999997E-3</v>
      </c>
      <c r="F12" s="54">
        <f t="shared" si="2"/>
        <v>0</v>
      </c>
      <c r="G12" s="55">
        <f t="shared" si="3"/>
        <v>0</v>
      </c>
      <c r="J12" s="142"/>
      <c r="K12" s="142"/>
      <c r="L12" s="97"/>
      <c r="M12" s="142"/>
    </row>
    <row r="13" spans="1:13" x14ac:dyDescent="0.25">
      <c r="A13" s="37" t="s">
        <v>8</v>
      </c>
      <c r="B13" s="14"/>
      <c r="C13" s="145" t="s">
        <v>175</v>
      </c>
      <c r="D13" s="146"/>
      <c r="E13" s="74"/>
      <c r="F13" s="21">
        <f>SUM(F9:F12)</f>
        <v>5.7499999999999996E-2</v>
      </c>
      <c r="G13" s="21">
        <f>SUM(G9:G12)</f>
        <v>0</v>
      </c>
      <c r="H13" s="70" t="s">
        <v>195</v>
      </c>
      <c r="I13" s="95"/>
      <c r="J13" s="83"/>
      <c r="K13" s="83"/>
      <c r="L13" s="83"/>
      <c r="M13" s="83"/>
    </row>
    <row r="14" spans="1:13" ht="30" x14ac:dyDescent="0.25">
      <c r="A14" s="36" t="s">
        <v>21</v>
      </c>
      <c r="B14" s="87" t="s">
        <v>108</v>
      </c>
      <c r="C14" s="67"/>
      <c r="D14" s="82"/>
      <c r="E14" s="82"/>
      <c r="F14" s="82"/>
      <c r="G14" s="49"/>
      <c r="I14" s="11" t="s">
        <v>21</v>
      </c>
      <c r="J14" s="140" t="s">
        <v>211</v>
      </c>
      <c r="K14" s="140"/>
      <c r="L14" s="97"/>
      <c r="M14" s="140"/>
    </row>
    <row r="15" spans="1:13" ht="42" customHeight="1" x14ac:dyDescent="0.25">
      <c r="A15" s="37">
        <v>1</v>
      </c>
      <c r="B15" s="39" t="s">
        <v>109</v>
      </c>
      <c r="C15" s="98" t="s">
        <v>121</v>
      </c>
      <c r="D15" s="98" t="s">
        <v>121</v>
      </c>
      <c r="E15" s="34">
        <f>0.4*0.06</f>
        <v>2.4E-2</v>
      </c>
      <c r="F15" s="54">
        <f t="shared" ref="F15:F17" si="4">IF(C15="0 - not considered at all",0*$E15,IF(C15="1 -  planned, not implemented",1*$E15/3,IF(C15="2 - partially implemented",2*$E15/3,$E15)))</f>
        <v>0</v>
      </c>
      <c r="G15" s="55">
        <f t="shared" ref="G15:G17" si="5">IF(D15="0 - not considered at all",0*$E15,IF(D15="1 -  planned, not implemented",1*$E15/3,IF(D15="2 - partially implemented",2*$E15/3,$E15)))</f>
        <v>0</v>
      </c>
      <c r="J15" s="141"/>
      <c r="K15" s="141"/>
      <c r="L15" s="97"/>
      <c r="M15" s="141"/>
    </row>
    <row r="16" spans="1:13" ht="41.25" customHeight="1" x14ac:dyDescent="0.25">
      <c r="A16" s="37">
        <v>2</v>
      </c>
      <c r="B16" s="39" t="s">
        <v>18</v>
      </c>
      <c r="C16" s="98" t="s">
        <v>121</v>
      </c>
      <c r="D16" s="98" t="s">
        <v>121</v>
      </c>
      <c r="E16" s="34">
        <f>0.25*0.06</f>
        <v>1.4999999999999999E-2</v>
      </c>
      <c r="F16" s="54">
        <f t="shared" si="4"/>
        <v>0</v>
      </c>
      <c r="G16" s="55">
        <f t="shared" si="5"/>
        <v>0</v>
      </c>
      <c r="J16" s="141"/>
      <c r="K16" s="141"/>
      <c r="L16" s="97"/>
      <c r="M16" s="141"/>
    </row>
    <row r="17" spans="1:13" ht="51" x14ac:dyDescent="0.25">
      <c r="A17" s="37">
        <v>3</v>
      </c>
      <c r="B17" s="39" t="s">
        <v>128</v>
      </c>
      <c r="C17" s="98" t="s">
        <v>121</v>
      </c>
      <c r="D17" s="98" t="s">
        <v>121</v>
      </c>
      <c r="E17" s="34">
        <f>0.35*0.06</f>
        <v>2.0999999999999998E-2</v>
      </c>
      <c r="F17" s="54">
        <f t="shared" si="4"/>
        <v>0</v>
      </c>
      <c r="G17" s="55">
        <f t="shared" si="5"/>
        <v>0</v>
      </c>
      <c r="J17" s="142"/>
      <c r="K17" s="142"/>
      <c r="L17" s="97"/>
      <c r="M17" s="142"/>
    </row>
    <row r="18" spans="1:13" x14ac:dyDescent="0.25">
      <c r="A18" s="37" t="s">
        <v>8</v>
      </c>
      <c r="B18" s="14"/>
      <c r="C18" s="145" t="s">
        <v>176</v>
      </c>
      <c r="D18" s="146"/>
      <c r="E18" s="74"/>
      <c r="F18" s="21">
        <f>SUM(F15:F17)</f>
        <v>0</v>
      </c>
      <c r="G18" s="21">
        <f>SUM(G15:G17)</f>
        <v>0</v>
      </c>
      <c r="H18" s="70" t="s">
        <v>196</v>
      </c>
      <c r="I18" s="72"/>
      <c r="J18" s="83"/>
      <c r="K18" s="83"/>
      <c r="L18" s="83"/>
      <c r="M18" s="83"/>
    </row>
    <row r="19" spans="1:13" ht="25.5" x14ac:dyDescent="0.25">
      <c r="A19" s="36" t="s">
        <v>22</v>
      </c>
      <c r="B19" s="41" t="s">
        <v>19</v>
      </c>
      <c r="C19" s="37"/>
      <c r="D19" s="13"/>
      <c r="E19" s="13"/>
      <c r="F19" s="13"/>
      <c r="G19" s="49"/>
      <c r="I19" s="11" t="s">
        <v>22</v>
      </c>
      <c r="J19" s="140" t="s">
        <v>212</v>
      </c>
      <c r="K19" s="150"/>
      <c r="L19" s="101"/>
      <c r="M19" s="150"/>
    </row>
    <row r="20" spans="1:13" ht="51" x14ac:dyDescent="0.25">
      <c r="A20" s="37">
        <v>1</v>
      </c>
      <c r="B20" s="39" t="s">
        <v>110</v>
      </c>
      <c r="C20" s="98" t="s">
        <v>121</v>
      </c>
      <c r="D20" s="98" t="s">
        <v>121</v>
      </c>
      <c r="E20" s="34">
        <f>0.5*0.06</f>
        <v>0.03</v>
      </c>
      <c r="F20" s="54">
        <f t="shared" ref="F20:F21" si="6">IF(C20="0 - not considered at all",0*$E20,IF(C20="1 -  planned, not implemented",1*$E20/3,IF(C20="2 - partially implemented",2*$E20/3,$E20)))</f>
        <v>0</v>
      </c>
      <c r="G20" s="55">
        <f t="shared" ref="G20:G21" si="7">IF(D20="0 - not considered at all",0*$E20,IF(D20="1 -  planned, not implemented",1*$E20/3,IF(D20="2 - partially implemented",2*$E20/3,$E20)))</f>
        <v>0</v>
      </c>
      <c r="J20" s="141"/>
      <c r="K20" s="150"/>
      <c r="L20" s="101"/>
      <c r="M20" s="150"/>
    </row>
    <row r="21" spans="1:13" ht="25.5" x14ac:dyDescent="0.25">
      <c r="A21" s="37">
        <v>2</v>
      </c>
      <c r="B21" s="39" t="s">
        <v>129</v>
      </c>
      <c r="C21" s="98" t="s">
        <v>123</v>
      </c>
      <c r="D21" s="98" t="s">
        <v>121</v>
      </c>
      <c r="E21" s="34">
        <f>0.5*0.06</f>
        <v>0.03</v>
      </c>
      <c r="F21" s="54">
        <f t="shared" si="6"/>
        <v>0.02</v>
      </c>
      <c r="G21" s="55">
        <f t="shared" si="7"/>
        <v>0</v>
      </c>
      <c r="J21" s="142"/>
      <c r="K21" s="150"/>
      <c r="L21" s="101"/>
      <c r="M21" s="150"/>
    </row>
    <row r="22" spans="1:13" x14ac:dyDescent="0.25">
      <c r="A22" s="37" t="s">
        <v>8</v>
      </c>
      <c r="B22" s="14"/>
      <c r="C22" s="145" t="s">
        <v>184</v>
      </c>
      <c r="D22" s="146"/>
      <c r="E22" s="147"/>
      <c r="F22" s="21">
        <f>SUM(F20:F21)</f>
        <v>0.02</v>
      </c>
      <c r="G22" s="21">
        <f>SUM(G19:G21)</f>
        <v>0</v>
      </c>
      <c r="H22" s="70" t="s">
        <v>196</v>
      </c>
      <c r="I22" s="72"/>
      <c r="J22" s="83"/>
      <c r="K22" s="83"/>
      <c r="L22" s="83"/>
      <c r="M22" s="83"/>
    </row>
    <row r="23" spans="1:13" x14ac:dyDescent="0.25">
      <c r="A23" s="36" t="s">
        <v>23</v>
      </c>
      <c r="B23" s="93" t="s">
        <v>77</v>
      </c>
      <c r="C23" s="67"/>
      <c r="D23" s="82"/>
      <c r="E23" s="82"/>
      <c r="F23" s="82"/>
      <c r="G23" s="82"/>
      <c r="I23" s="11" t="s">
        <v>23</v>
      </c>
      <c r="J23" s="150" t="s">
        <v>213</v>
      </c>
      <c r="K23" s="150" t="s">
        <v>214</v>
      </c>
      <c r="L23" s="101"/>
      <c r="M23" s="150"/>
    </row>
    <row r="24" spans="1:13" ht="25.5" x14ac:dyDescent="0.25">
      <c r="A24" s="37">
        <v>1</v>
      </c>
      <c r="B24" s="39" t="s">
        <v>24</v>
      </c>
      <c r="C24" s="98" t="s">
        <v>122</v>
      </c>
      <c r="D24" s="98" t="s">
        <v>121</v>
      </c>
      <c r="E24" s="34">
        <f>0.6*0.03</f>
        <v>1.7999999999999999E-2</v>
      </c>
      <c r="F24" s="54">
        <f t="shared" ref="F24:F25" si="8">IF(C24="0 - not considered at all",0*$E24,IF(C24="1 -  planned, not implemented",1*$E24/3,IF(C24="2 - partially implemented",2*$E24/3,$E24)))</f>
        <v>5.9999999999999993E-3</v>
      </c>
      <c r="G24" s="55">
        <f t="shared" ref="G24:G25" si="9">IF(D24="0 - not considered at all",0*$E24,IF(D24="1 -  planned, not implemented",1*$E24/3,IF(D24="2 - partially implemented",2*$E24/3,$E24)))</f>
        <v>0</v>
      </c>
      <c r="J24" s="150"/>
      <c r="K24" s="150"/>
      <c r="L24" s="101"/>
      <c r="M24" s="150"/>
    </row>
    <row r="25" spans="1:13" ht="25.5" x14ac:dyDescent="0.25">
      <c r="A25" s="37">
        <v>2</v>
      </c>
      <c r="B25" s="39" t="s">
        <v>111</v>
      </c>
      <c r="C25" s="98" t="s">
        <v>123</v>
      </c>
      <c r="D25" s="98" t="s">
        <v>121</v>
      </c>
      <c r="E25" s="34">
        <f>0.4*0.03</f>
        <v>1.2E-2</v>
      </c>
      <c r="F25" s="54">
        <f t="shared" si="8"/>
        <v>8.0000000000000002E-3</v>
      </c>
      <c r="G25" s="55">
        <f t="shared" si="9"/>
        <v>0</v>
      </c>
      <c r="J25" s="150"/>
      <c r="K25" s="150"/>
      <c r="L25" s="101"/>
      <c r="M25" s="150"/>
    </row>
    <row r="26" spans="1:13" x14ac:dyDescent="0.25">
      <c r="A26" s="37" t="s">
        <v>8</v>
      </c>
      <c r="B26" s="14"/>
      <c r="C26" s="145" t="s">
        <v>185</v>
      </c>
      <c r="D26" s="146"/>
      <c r="E26" s="147"/>
      <c r="F26" s="21">
        <f>SUM(F24:F25)</f>
        <v>1.3999999999999999E-2</v>
      </c>
      <c r="G26" s="21">
        <f>SUM(G23:G25)</f>
        <v>0</v>
      </c>
      <c r="H26" s="70" t="s">
        <v>197</v>
      </c>
      <c r="I26" s="72"/>
      <c r="J26" s="102"/>
      <c r="K26" s="102"/>
      <c r="L26" s="102"/>
      <c r="M26" s="102"/>
    </row>
    <row r="27" spans="1:13" ht="30" x14ac:dyDescent="0.25">
      <c r="A27" s="36" t="s">
        <v>25</v>
      </c>
      <c r="B27" s="87" t="s">
        <v>78</v>
      </c>
      <c r="C27" s="67"/>
      <c r="D27" s="82"/>
      <c r="E27" s="82"/>
      <c r="F27" s="82"/>
      <c r="G27" s="82"/>
      <c r="I27" s="11" t="s">
        <v>25</v>
      </c>
      <c r="J27" s="150" t="s">
        <v>215</v>
      </c>
      <c r="K27" s="150" t="s">
        <v>216</v>
      </c>
      <c r="L27" s="101"/>
      <c r="M27" s="150"/>
    </row>
    <row r="28" spans="1:13" ht="32.25" customHeight="1" x14ac:dyDescent="0.25">
      <c r="A28" s="37">
        <v>1</v>
      </c>
      <c r="B28" s="39" t="s">
        <v>112</v>
      </c>
      <c r="C28" s="98" t="s">
        <v>121</v>
      </c>
      <c r="D28" s="98" t="s">
        <v>121</v>
      </c>
      <c r="E28" s="34">
        <f>0.5*0.03</f>
        <v>1.4999999999999999E-2</v>
      </c>
      <c r="F28" s="54">
        <f t="shared" ref="F28:F29" si="10">IF(C28="0 - not considered at all",0*$E28,IF(C28="1 -  planned, not implemented",1*$E28/3,IF(C28="2 - partially implemented",2*$E28/3,$E28)))</f>
        <v>0</v>
      </c>
      <c r="G28" s="55">
        <f t="shared" ref="G28:G29" si="11">IF(D28="0 - not considered at all",0*$E28,IF(D28="1 -  planned, not implemented",1*$E28/3,IF(D28="2 - partially implemented",2*$E28/3,$E28)))</f>
        <v>0</v>
      </c>
      <c r="J28" s="150"/>
      <c r="K28" s="150"/>
      <c r="L28" s="101"/>
      <c r="M28" s="150"/>
    </row>
    <row r="29" spans="1:13" ht="63.75" x14ac:dyDescent="0.25">
      <c r="A29" s="37">
        <v>2</v>
      </c>
      <c r="B29" s="39" t="s">
        <v>113</v>
      </c>
      <c r="C29" s="98" t="s">
        <v>123</v>
      </c>
      <c r="D29" s="98" t="s">
        <v>121</v>
      </c>
      <c r="E29" s="34">
        <f>0.5*0.03</f>
        <v>1.4999999999999999E-2</v>
      </c>
      <c r="F29" s="54">
        <f t="shared" si="10"/>
        <v>0.01</v>
      </c>
      <c r="G29" s="55">
        <f t="shared" si="11"/>
        <v>0</v>
      </c>
      <c r="J29" s="150"/>
      <c r="K29" s="150"/>
      <c r="L29" s="101"/>
      <c r="M29" s="150"/>
    </row>
    <row r="30" spans="1:13" ht="15.75" thickBot="1" x14ac:dyDescent="0.3">
      <c r="A30" s="37" t="s">
        <v>8</v>
      </c>
      <c r="B30" s="14"/>
      <c r="C30" s="145" t="s">
        <v>186</v>
      </c>
      <c r="D30" s="146"/>
      <c r="E30" s="147"/>
      <c r="F30" s="21">
        <f>SUM(F28:F29)</f>
        <v>0.01</v>
      </c>
      <c r="G30" s="21">
        <f>SUM(G27:G29)</f>
        <v>0</v>
      </c>
      <c r="H30" s="70" t="s">
        <v>197</v>
      </c>
      <c r="I30" s="72"/>
    </row>
    <row r="31" spans="1:13" ht="15.75" thickBot="1" x14ac:dyDescent="0.3">
      <c r="C31" s="148" t="s">
        <v>177</v>
      </c>
      <c r="D31" s="148"/>
      <c r="F31" s="46">
        <f>SUM(F7,F13,F18,F22,F26,F30)</f>
        <v>0.14350000000000002</v>
      </c>
      <c r="G31" s="46">
        <f>SUM(G7,G13,G18,G22,G26,G30)</f>
        <v>0</v>
      </c>
    </row>
    <row r="32" spans="1:13" x14ac:dyDescent="0.25">
      <c r="C32" s="149" t="s">
        <v>183</v>
      </c>
      <c r="D32" s="149"/>
      <c r="F32" s="49">
        <v>30</v>
      </c>
      <c r="G32" s="49">
        <v>30</v>
      </c>
    </row>
    <row r="33" spans="1:12" x14ac:dyDescent="0.25">
      <c r="D33" s="16"/>
      <c r="E33" s="16"/>
      <c r="G33" s="43"/>
    </row>
    <row r="34" spans="1:12" customFormat="1" ht="32.25" customHeight="1" x14ac:dyDescent="0.25">
      <c r="A34" s="143" t="s">
        <v>153</v>
      </c>
      <c r="B34" s="143"/>
      <c r="C34" s="47"/>
      <c r="D34" s="144" t="s">
        <v>154</v>
      </c>
      <c r="E34" s="144"/>
      <c r="F34" s="144"/>
      <c r="G34" s="144"/>
      <c r="H34" s="144"/>
      <c r="I34" s="144"/>
      <c r="J34" s="144"/>
      <c r="K34" s="48"/>
      <c r="L34" s="48"/>
    </row>
  </sheetData>
  <sheetProtection password="C7FA" sheet="1" objects="1" scenarios="1" formatRows="0"/>
  <mergeCells count="28">
    <mergeCell ref="A34:B34"/>
    <mergeCell ref="D34:J34"/>
    <mergeCell ref="C30:E30"/>
    <mergeCell ref="C22:E22"/>
    <mergeCell ref="C26:E26"/>
    <mergeCell ref="J23:J25"/>
    <mergeCell ref="J27:J29"/>
    <mergeCell ref="C32:D32"/>
    <mergeCell ref="K19:K2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C7:D7"/>
    <mergeCell ref="C13:D13"/>
    <mergeCell ref="C18:D18"/>
    <mergeCell ref="C31:D31"/>
    <mergeCell ref="J19:J21"/>
  </mergeCells>
  <phoneticPr fontId="7" type="noConversion"/>
  <dataValidations count="1">
    <dataValidation type="list" allowBlank="1" showInputMessage="1" showErrorMessage="1" sqref="C24:D25 C28:D29 C4:D6 C9:D12 C15:D17 C20:D21">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issue&amp;CThis product is released under Creative Common licence  
CC BY-NC-ND 3.0&amp;R&amp;G</oddFooter>
  </headerFooter>
  <rowBreaks count="1" manualBreakCount="1">
    <brk id="18"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zoomScaleNormal="100" workbookViewId="0">
      <selection activeCell="M1" sqref="M1:M1048576"/>
    </sheetView>
  </sheetViews>
  <sheetFormatPr defaultColWidth="34.5703125" defaultRowHeight="15" x14ac:dyDescent="0.25"/>
  <cols>
    <col min="1" max="1" width="4.42578125" style="11" customWidth="1"/>
    <col min="2" max="2" width="36.28515625" style="10" customWidth="1"/>
    <col min="3" max="3" width="17.7109375" style="11" customWidth="1"/>
    <col min="4" max="4" width="18.28515625" style="12" hidden="1" customWidth="1"/>
    <col min="5" max="5" width="0.140625" style="12" customWidth="1"/>
    <col min="6" max="6" width="7.85546875" style="12" customWidth="1"/>
    <col min="7" max="7" width="8.5703125" style="12" hidden="1" customWidth="1"/>
    <col min="8" max="8" width="6.140625" style="11" customWidth="1"/>
    <col min="9" max="9" width="3.5703125" style="11" customWidth="1"/>
    <col min="10" max="10" width="35" style="11" customWidth="1"/>
    <col min="11" max="11" width="35.28515625" style="11" customWidth="1"/>
    <col min="12" max="12" width="0.140625" style="11" customWidth="1"/>
    <col min="13" max="13" width="35.28515625" style="11" hidden="1" customWidth="1"/>
    <col min="14" max="14" width="3" style="11" bestFit="1" customWidth="1"/>
    <col min="15" max="16384" width="34.5703125" style="11"/>
  </cols>
  <sheetData>
    <row r="1" spans="1:13" s="19" customFormat="1" x14ac:dyDescent="0.25">
      <c r="A1" s="32" t="s">
        <v>126</v>
      </c>
      <c r="B1" s="18"/>
      <c r="D1" s="20"/>
      <c r="E1" s="20"/>
      <c r="F1" s="20"/>
      <c r="G1" s="20"/>
    </row>
    <row r="2" spans="1:13" ht="60.75" customHeight="1" x14ac:dyDescent="0.25">
      <c r="A2" s="61" t="s">
        <v>75</v>
      </c>
      <c r="B2" s="62" t="s">
        <v>162</v>
      </c>
      <c r="C2" s="63" t="s">
        <v>118</v>
      </c>
      <c r="D2" s="64" t="s">
        <v>156</v>
      </c>
      <c r="E2" s="75" t="s">
        <v>9</v>
      </c>
      <c r="F2" s="75" t="s">
        <v>12</v>
      </c>
      <c r="G2" s="66" t="s">
        <v>157</v>
      </c>
      <c r="H2" s="67"/>
      <c r="I2" s="67"/>
      <c r="J2" s="68" t="s">
        <v>164</v>
      </c>
      <c r="K2" s="69" t="s">
        <v>165</v>
      </c>
      <c r="L2" s="67"/>
      <c r="M2" s="76" t="s">
        <v>178</v>
      </c>
    </row>
    <row r="3" spans="1:13" x14ac:dyDescent="0.25">
      <c r="A3" s="89" t="s">
        <v>26</v>
      </c>
      <c r="B3" s="90" t="s">
        <v>27</v>
      </c>
      <c r="C3" s="67"/>
      <c r="D3" s="82"/>
      <c r="E3" s="82"/>
      <c r="F3" s="82"/>
      <c r="G3" s="82"/>
      <c r="I3" s="11" t="s">
        <v>26</v>
      </c>
      <c r="J3" s="150" t="s">
        <v>217</v>
      </c>
      <c r="K3" s="150"/>
      <c r="L3" s="101"/>
      <c r="M3" s="150"/>
    </row>
    <row r="4" spans="1:13" ht="25.5" customHeight="1" x14ac:dyDescent="0.25">
      <c r="A4" s="37">
        <v>1</v>
      </c>
      <c r="B4" s="56" t="s">
        <v>131</v>
      </c>
      <c r="C4" s="98" t="s">
        <v>124</v>
      </c>
      <c r="D4" s="98" t="s">
        <v>122</v>
      </c>
      <c r="E4" s="34">
        <f>0.2*0.04</f>
        <v>8.0000000000000002E-3</v>
      </c>
      <c r="F4" s="54">
        <f>IF(C4="0 - not considered at all",0*$E4,IF(C4="1 -  planned, not implemented",$E4/3,IF(C4="2 - partially implemented",2*$E4/3,$E4)))</f>
        <v>8.0000000000000002E-3</v>
      </c>
      <c r="G4" s="55">
        <f>IF(D4="0 - not considered at all",0*$E4,IF(D4="1 -  planned, not implemented",$E4/3,IF(D4="2 - partially implemented",2*$E4/3,$E4)))</f>
        <v>2.6666666666666666E-3</v>
      </c>
      <c r="J4" s="150"/>
      <c r="K4" s="150"/>
      <c r="L4" s="99" t="s">
        <v>121</v>
      </c>
      <c r="M4" s="150"/>
    </row>
    <row r="5" spans="1:13" ht="27" customHeight="1" x14ac:dyDescent="0.25">
      <c r="A5" s="37">
        <v>2</v>
      </c>
      <c r="B5" s="56" t="s">
        <v>132</v>
      </c>
      <c r="C5" s="98" t="s">
        <v>124</v>
      </c>
      <c r="D5" s="98" t="s">
        <v>123</v>
      </c>
      <c r="E5" s="34">
        <f>0.3*0.04</f>
        <v>1.2E-2</v>
      </c>
      <c r="F5" s="54">
        <f t="shared" ref="F5:F8" si="0">IF(C5="0 - not considered at all",0*$E5,IF(C5="1 -  planned, not implemented",$E5/3,IF(C5="2 - partially implemented",2*$E5/3,$E5)))</f>
        <v>1.2E-2</v>
      </c>
      <c r="G5" s="55">
        <f t="shared" ref="G5:G8" si="1">IF(D5="0 - not considered at all",0*$E5,IF(D5="1 -  planned, not implemented",$E5/3,IF(D5="2 - partially implemented",2*$E5/3,$E5)))</f>
        <v>8.0000000000000002E-3</v>
      </c>
      <c r="J5" s="150"/>
      <c r="K5" s="150"/>
      <c r="L5" s="99" t="s">
        <v>122</v>
      </c>
      <c r="M5" s="150"/>
    </row>
    <row r="6" spans="1:13" ht="27" customHeight="1" x14ac:dyDescent="0.25">
      <c r="A6" s="37">
        <v>3</v>
      </c>
      <c r="B6" s="56" t="s">
        <v>133</v>
      </c>
      <c r="C6" s="98" t="s">
        <v>124</v>
      </c>
      <c r="D6" s="98" t="s">
        <v>122</v>
      </c>
      <c r="E6" s="34">
        <f>0.2*0.04</f>
        <v>8.0000000000000002E-3</v>
      </c>
      <c r="F6" s="54">
        <f t="shared" si="0"/>
        <v>8.0000000000000002E-3</v>
      </c>
      <c r="G6" s="55">
        <f t="shared" si="1"/>
        <v>2.6666666666666666E-3</v>
      </c>
      <c r="J6" s="150"/>
      <c r="K6" s="150"/>
      <c r="L6" s="99" t="s">
        <v>123</v>
      </c>
      <c r="M6" s="150"/>
    </row>
    <row r="7" spans="1:13" ht="31.5" customHeight="1" x14ac:dyDescent="0.25">
      <c r="A7" s="37">
        <v>4</v>
      </c>
      <c r="B7" s="56" t="s">
        <v>134</v>
      </c>
      <c r="C7" s="98" t="s">
        <v>124</v>
      </c>
      <c r="D7" s="98" t="s">
        <v>122</v>
      </c>
      <c r="E7" s="34">
        <f>0.1*0.04</f>
        <v>4.0000000000000001E-3</v>
      </c>
      <c r="F7" s="54">
        <f t="shared" si="0"/>
        <v>4.0000000000000001E-3</v>
      </c>
      <c r="G7" s="55">
        <f t="shared" si="1"/>
        <v>1.3333333333333333E-3</v>
      </c>
      <c r="J7" s="150"/>
      <c r="K7" s="150"/>
      <c r="L7" s="99" t="s">
        <v>124</v>
      </c>
      <c r="M7" s="150"/>
    </row>
    <row r="8" spans="1:13" ht="27.75" customHeight="1" x14ac:dyDescent="0.25">
      <c r="A8" s="37">
        <v>5</v>
      </c>
      <c r="B8" s="57" t="s">
        <v>135</v>
      </c>
      <c r="C8" s="98" t="s">
        <v>124</v>
      </c>
      <c r="D8" s="98" t="s">
        <v>122</v>
      </c>
      <c r="E8" s="34">
        <f>0.2*0.04</f>
        <v>8.0000000000000002E-3</v>
      </c>
      <c r="F8" s="54">
        <f t="shared" si="0"/>
        <v>8.0000000000000002E-3</v>
      </c>
      <c r="G8" s="55">
        <f t="shared" si="1"/>
        <v>2.6666666666666666E-3</v>
      </c>
      <c r="J8" s="150"/>
      <c r="K8" s="150"/>
      <c r="L8" s="101"/>
      <c r="M8" s="150"/>
    </row>
    <row r="9" spans="1:13" ht="17.25" customHeight="1" x14ac:dyDescent="0.25">
      <c r="A9" s="37" t="s">
        <v>8</v>
      </c>
      <c r="B9" s="14"/>
      <c r="C9" s="145" t="s">
        <v>159</v>
      </c>
      <c r="D9" s="147"/>
      <c r="E9" s="58">
        <f>SUM(E3:E8)</f>
        <v>0.04</v>
      </c>
      <c r="F9" s="80">
        <f>SUM(F4:F8)</f>
        <v>0.04</v>
      </c>
      <c r="G9" s="80">
        <f>SUM(G4:G8)</f>
        <v>1.7333333333333333E-2</v>
      </c>
      <c r="H9" s="15" t="s">
        <v>198</v>
      </c>
      <c r="I9" s="15"/>
      <c r="J9" s="83"/>
      <c r="K9" s="83"/>
      <c r="L9" s="83"/>
      <c r="M9" s="83"/>
    </row>
    <row r="10" spans="1:13" ht="33" customHeight="1" x14ac:dyDescent="0.25">
      <c r="A10" s="88" t="s">
        <v>28</v>
      </c>
      <c r="B10" s="90" t="s">
        <v>29</v>
      </c>
      <c r="C10" s="67"/>
      <c r="D10" s="82"/>
      <c r="E10" s="82"/>
      <c r="F10" s="82"/>
      <c r="G10" s="82"/>
      <c r="H10" s="78"/>
      <c r="I10" s="78" t="s">
        <v>28</v>
      </c>
      <c r="J10" s="150" t="s">
        <v>219</v>
      </c>
      <c r="K10" s="150" t="s">
        <v>218</v>
      </c>
      <c r="L10" s="101"/>
      <c r="M10" s="151"/>
    </row>
    <row r="11" spans="1:13" ht="25.5" x14ac:dyDescent="0.25">
      <c r="A11" s="37">
        <v>1</v>
      </c>
      <c r="B11" s="39" t="s">
        <v>30</v>
      </c>
      <c r="C11" s="98" t="s">
        <v>122</v>
      </c>
      <c r="D11" s="98" t="s">
        <v>122</v>
      </c>
      <c r="E11" s="34">
        <f>0.2*4/100</f>
        <v>8.0000000000000002E-3</v>
      </c>
      <c r="F11" s="54">
        <f>IF(C11="0 - not considered at all",0*$E11,IF(C11="1 -  planned, not implemented",1*$E11/3,IF(C11="2 - partially implemented",2*$E11/3,$E11)))</f>
        <v>2.6666666666666666E-3</v>
      </c>
      <c r="G11" s="55">
        <f t="shared" ref="G11:G14" si="2">IF(D11="0 - not considered at all",0*$E11,IF(D11="1 -  planned, not implemented",$E11/3,IF(D11="2 - partially implemented",2*$E11/3,$E11)))</f>
        <v>2.6666666666666666E-3</v>
      </c>
      <c r="J11" s="150"/>
      <c r="K11" s="150"/>
      <c r="L11" s="101"/>
      <c r="M11" s="151"/>
    </row>
    <row r="12" spans="1:13" ht="25.5" x14ac:dyDescent="0.25">
      <c r="A12" s="37">
        <v>2</v>
      </c>
      <c r="B12" s="39" t="s">
        <v>31</v>
      </c>
      <c r="C12" s="98" t="s">
        <v>122</v>
      </c>
      <c r="D12" s="98" t="s">
        <v>122</v>
      </c>
      <c r="E12" s="34">
        <f>0.2*4/100</f>
        <v>8.0000000000000002E-3</v>
      </c>
      <c r="F12" s="54">
        <f t="shared" ref="F12:F14" si="3">IF(C12="0 - not considered at all",0*$E12,IF(C12="1 -  planned, not implemented",1*$E12/3,IF(C12="2 - partially implemented",2*$E12/3,$E12)))</f>
        <v>2.6666666666666666E-3</v>
      </c>
      <c r="G12" s="55">
        <f t="shared" si="2"/>
        <v>2.6666666666666666E-3</v>
      </c>
      <c r="J12" s="150"/>
      <c r="K12" s="150"/>
      <c r="L12" s="101"/>
      <c r="M12" s="151"/>
    </row>
    <row r="13" spans="1:13" ht="25.5" x14ac:dyDescent="0.25">
      <c r="A13" s="37">
        <v>3</v>
      </c>
      <c r="B13" s="39" t="s">
        <v>69</v>
      </c>
      <c r="C13" s="98" t="s">
        <v>124</v>
      </c>
      <c r="D13" s="98" t="s">
        <v>122</v>
      </c>
      <c r="E13" s="34">
        <f>0.3*4/100</f>
        <v>1.2E-2</v>
      </c>
      <c r="F13" s="54">
        <f t="shared" si="3"/>
        <v>1.2E-2</v>
      </c>
      <c r="G13" s="55">
        <f t="shared" si="2"/>
        <v>4.0000000000000001E-3</v>
      </c>
      <c r="J13" s="150"/>
      <c r="K13" s="150"/>
      <c r="L13" s="101"/>
      <c r="M13" s="151"/>
    </row>
    <row r="14" spans="1:13" ht="25.5" x14ac:dyDescent="0.25">
      <c r="A14" s="37">
        <v>4</v>
      </c>
      <c r="B14" s="39" t="s">
        <v>70</v>
      </c>
      <c r="C14" s="98" t="s">
        <v>124</v>
      </c>
      <c r="D14" s="98" t="s">
        <v>122</v>
      </c>
      <c r="E14" s="34">
        <f>0.3*4/100</f>
        <v>1.2E-2</v>
      </c>
      <c r="F14" s="54">
        <f t="shared" si="3"/>
        <v>1.2E-2</v>
      </c>
      <c r="G14" s="55">
        <f t="shared" si="2"/>
        <v>4.0000000000000001E-3</v>
      </c>
      <c r="J14" s="150"/>
      <c r="K14" s="150"/>
      <c r="L14" s="101"/>
      <c r="M14" s="151"/>
    </row>
    <row r="15" spans="1:13" x14ac:dyDescent="0.25">
      <c r="A15" s="37" t="s">
        <v>8</v>
      </c>
      <c r="B15" s="14"/>
      <c r="C15" s="145" t="s">
        <v>160</v>
      </c>
      <c r="D15" s="147"/>
      <c r="E15" s="51"/>
      <c r="F15" s="80">
        <f>SUM(F11:F14)</f>
        <v>2.9333333333333333E-2</v>
      </c>
      <c r="G15" s="80">
        <f>SUM(G11:G14)</f>
        <v>1.3333333333333332E-2</v>
      </c>
      <c r="H15" s="15" t="s">
        <v>198</v>
      </c>
      <c r="I15" s="15"/>
      <c r="J15" s="83"/>
      <c r="K15" s="83"/>
      <c r="L15" s="83"/>
      <c r="M15" s="83"/>
    </row>
    <row r="16" spans="1:13" x14ac:dyDescent="0.25">
      <c r="A16" s="88" t="s">
        <v>116</v>
      </c>
      <c r="B16" s="91" t="s">
        <v>71</v>
      </c>
      <c r="C16" s="67"/>
      <c r="D16" s="82"/>
      <c r="E16" s="82"/>
      <c r="F16" s="82"/>
      <c r="G16" s="82"/>
      <c r="H16" s="78"/>
      <c r="I16" s="78" t="s">
        <v>116</v>
      </c>
      <c r="J16" s="150" t="s">
        <v>220</v>
      </c>
      <c r="K16" s="151"/>
      <c r="L16" s="97"/>
      <c r="M16" s="151"/>
    </row>
    <row r="17" spans="1:13" ht="27" customHeight="1" x14ac:dyDescent="0.25">
      <c r="A17" s="37">
        <v>1</v>
      </c>
      <c r="B17" s="39" t="s">
        <v>136</v>
      </c>
      <c r="C17" s="98" t="s">
        <v>124</v>
      </c>
      <c r="D17" s="98" t="s">
        <v>122</v>
      </c>
      <c r="E17" s="34">
        <f t="shared" ref="E17:E21" si="4">0.2*4/100</f>
        <v>8.0000000000000002E-3</v>
      </c>
      <c r="F17" s="54">
        <f t="shared" ref="F17:F21" si="5">IF(C17="0 - not considered at all",0*$E17,IF(C17="1 -  planned, not implemented",1*$E17/3,IF(C17="2 - partially implemented",2*$E17/3,$E17)))</f>
        <v>8.0000000000000002E-3</v>
      </c>
      <c r="G17" s="55">
        <f t="shared" ref="G17:G21" si="6">IF(D17="0 - not considered at all",0*$E17,IF(D17="1 -  planned, not implemented",$E17/3,IF(D17="2 - partially implemented",2*$E17/3,$E17)))</f>
        <v>2.6666666666666666E-3</v>
      </c>
      <c r="J17" s="150"/>
      <c r="K17" s="151"/>
      <c r="L17" s="97"/>
      <c r="M17" s="151"/>
    </row>
    <row r="18" spans="1:13" ht="39" customHeight="1" x14ac:dyDescent="0.25">
      <c r="A18" s="37">
        <v>2</v>
      </c>
      <c r="B18" s="39" t="s">
        <v>137</v>
      </c>
      <c r="C18" s="98" t="s">
        <v>124</v>
      </c>
      <c r="D18" s="98" t="s">
        <v>124</v>
      </c>
      <c r="E18" s="34">
        <f t="shared" si="4"/>
        <v>8.0000000000000002E-3</v>
      </c>
      <c r="F18" s="54">
        <f t="shared" si="5"/>
        <v>8.0000000000000002E-3</v>
      </c>
      <c r="G18" s="55">
        <f t="shared" si="6"/>
        <v>8.0000000000000002E-3</v>
      </c>
      <c r="J18" s="150"/>
      <c r="K18" s="151"/>
      <c r="L18" s="97"/>
      <c r="M18" s="151"/>
    </row>
    <row r="19" spans="1:13" ht="25.5" x14ac:dyDescent="0.25">
      <c r="A19" s="37">
        <v>3</v>
      </c>
      <c r="B19" s="39" t="s">
        <v>138</v>
      </c>
      <c r="C19" s="98" t="s">
        <v>124</v>
      </c>
      <c r="D19" s="98" t="s">
        <v>122</v>
      </c>
      <c r="E19" s="34">
        <f t="shared" si="4"/>
        <v>8.0000000000000002E-3</v>
      </c>
      <c r="F19" s="54">
        <f t="shared" si="5"/>
        <v>8.0000000000000002E-3</v>
      </c>
      <c r="G19" s="55">
        <f t="shared" si="6"/>
        <v>2.6666666666666666E-3</v>
      </c>
      <c r="J19" s="150"/>
      <c r="K19" s="151"/>
      <c r="L19" s="97"/>
      <c r="M19" s="151"/>
    </row>
    <row r="20" spans="1:13" ht="29.25" customHeight="1" x14ac:dyDescent="0.25">
      <c r="A20" s="37">
        <v>4</v>
      </c>
      <c r="B20" s="39" t="s">
        <v>142</v>
      </c>
      <c r="C20" s="98" t="s">
        <v>124</v>
      </c>
      <c r="D20" s="98" t="s">
        <v>124</v>
      </c>
      <c r="E20" s="34">
        <f t="shared" si="4"/>
        <v>8.0000000000000002E-3</v>
      </c>
      <c r="F20" s="54">
        <f t="shared" si="5"/>
        <v>8.0000000000000002E-3</v>
      </c>
      <c r="G20" s="55">
        <f t="shared" si="6"/>
        <v>8.0000000000000002E-3</v>
      </c>
      <c r="J20" s="150"/>
      <c r="K20" s="151"/>
      <c r="L20" s="97"/>
      <c r="M20" s="151"/>
    </row>
    <row r="21" spans="1:13" ht="38.25" x14ac:dyDescent="0.25">
      <c r="A21" s="37">
        <v>5</v>
      </c>
      <c r="B21" s="40" t="s">
        <v>143</v>
      </c>
      <c r="C21" s="98" t="s">
        <v>124</v>
      </c>
      <c r="D21" s="98" t="s">
        <v>122</v>
      </c>
      <c r="E21" s="34">
        <f t="shared" si="4"/>
        <v>8.0000000000000002E-3</v>
      </c>
      <c r="F21" s="54">
        <f t="shared" si="5"/>
        <v>8.0000000000000002E-3</v>
      </c>
      <c r="G21" s="55">
        <f t="shared" si="6"/>
        <v>2.6666666666666666E-3</v>
      </c>
      <c r="J21" s="150"/>
      <c r="K21" s="151"/>
      <c r="L21" s="97"/>
      <c r="M21" s="151"/>
    </row>
    <row r="22" spans="1:13" x14ac:dyDescent="0.25">
      <c r="A22" s="37" t="s">
        <v>8</v>
      </c>
      <c r="B22" s="14"/>
      <c r="C22" s="145" t="s">
        <v>161</v>
      </c>
      <c r="D22" s="147"/>
      <c r="E22" s="51"/>
      <c r="F22" s="80">
        <f>SUM(F17:F21)</f>
        <v>0.04</v>
      </c>
      <c r="G22" s="80">
        <f>SUM(G17:G21)</f>
        <v>2.4E-2</v>
      </c>
      <c r="H22" s="15" t="s">
        <v>198</v>
      </c>
      <c r="I22" s="15"/>
      <c r="J22" s="83"/>
      <c r="K22" s="83"/>
      <c r="L22" s="83"/>
      <c r="M22" s="83"/>
    </row>
    <row r="23" spans="1:13" x14ac:dyDescent="0.25">
      <c r="A23" s="88" t="s">
        <v>32</v>
      </c>
      <c r="B23" s="91" t="s">
        <v>72</v>
      </c>
      <c r="C23" s="67"/>
      <c r="D23" s="82"/>
      <c r="E23" s="82"/>
      <c r="F23" s="82"/>
      <c r="G23" s="82"/>
      <c r="H23" s="78"/>
      <c r="I23" s="78" t="s">
        <v>32</v>
      </c>
      <c r="J23" s="150" t="s">
        <v>221</v>
      </c>
      <c r="K23" s="150" t="s">
        <v>222</v>
      </c>
      <c r="L23" s="101"/>
      <c r="M23" s="150"/>
    </row>
    <row r="24" spans="1:13" ht="66.75" customHeight="1" x14ac:dyDescent="0.25">
      <c r="A24" s="37">
        <v>1</v>
      </c>
      <c r="B24" s="39" t="s">
        <v>144</v>
      </c>
      <c r="C24" s="98" t="s">
        <v>122</v>
      </c>
      <c r="D24" s="98" t="s">
        <v>122</v>
      </c>
      <c r="E24" s="34">
        <f>0.5*0.04</f>
        <v>0.02</v>
      </c>
      <c r="F24" s="54">
        <f t="shared" ref="F24:F25" si="7">IF(C24="0 - not considered at all",0*$E24,IF(C24="1 -  planned, not implemented",1*$E24/3,IF(C24="2 - partially implemented",2*$E24/3,$E24)))</f>
        <v>6.6666666666666671E-3</v>
      </c>
      <c r="G24" s="55">
        <f t="shared" ref="G24:G25" si="8">IF(D24="0 - not considered at all",0*$E24,IF(D24="1 -  planned, not implemented",$E24/3,IF(D24="2 - partially implemented",2*$E24/3,$E24)))</f>
        <v>6.6666666666666671E-3</v>
      </c>
      <c r="J24" s="150"/>
      <c r="K24" s="150"/>
      <c r="L24" s="101"/>
      <c r="M24" s="150"/>
    </row>
    <row r="25" spans="1:13" ht="47.25" customHeight="1" x14ac:dyDescent="0.25">
      <c r="A25" s="37">
        <v>2</v>
      </c>
      <c r="B25" s="39" t="s">
        <v>145</v>
      </c>
      <c r="C25" s="98" t="s">
        <v>122</v>
      </c>
      <c r="D25" s="98" t="s">
        <v>122</v>
      </c>
      <c r="E25" s="34">
        <f>0.5*0.04</f>
        <v>0.02</v>
      </c>
      <c r="F25" s="54">
        <f t="shared" si="7"/>
        <v>6.6666666666666671E-3</v>
      </c>
      <c r="G25" s="55">
        <f t="shared" si="8"/>
        <v>6.6666666666666671E-3</v>
      </c>
      <c r="J25" s="150"/>
      <c r="K25" s="150"/>
      <c r="L25" s="101"/>
      <c r="M25" s="150"/>
    </row>
    <row r="26" spans="1:13" x14ac:dyDescent="0.25">
      <c r="A26" s="37" t="s">
        <v>8</v>
      </c>
      <c r="B26" s="14"/>
      <c r="C26" s="145" t="s">
        <v>179</v>
      </c>
      <c r="D26" s="147"/>
      <c r="E26" s="51"/>
      <c r="F26" s="80">
        <f>SUM(F24:F25)</f>
        <v>1.3333333333333334E-2</v>
      </c>
      <c r="G26" s="80">
        <f>SUM(G24:G25)</f>
        <v>1.3333333333333334E-2</v>
      </c>
      <c r="H26" s="15" t="s">
        <v>198</v>
      </c>
      <c r="I26" s="15"/>
      <c r="J26" s="102"/>
      <c r="K26" s="102"/>
      <c r="L26" s="102"/>
      <c r="M26" s="102"/>
    </row>
    <row r="27" spans="1:13" ht="33.75" customHeight="1" x14ac:dyDescent="0.25">
      <c r="A27" s="88" t="s">
        <v>33</v>
      </c>
      <c r="B27" s="90" t="s">
        <v>74</v>
      </c>
      <c r="C27" s="67"/>
      <c r="D27" s="82"/>
      <c r="E27" s="82"/>
      <c r="F27" s="82"/>
      <c r="G27" s="82"/>
      <c r="H27" s="78"/>
      <c r="I27" s="78" t="s">
        <v>33</v>
      </c>
      <c r="J27" s="150" t="s">
        <v>223</v>
      </c>
      <c r="K27" s="150"/>
      <c r="L27" s="102"/>
      <c r="M27" s="150"/>
    </row>
    <row r="28" spans="1:13" ht="34.5" customHeight="1" x14ac:dyDescent="0.25">
      <c r="A28" s="37">
        <v>1</v>
      </c>
      <c r="B28" s="39" t="s">
        <v>146</v>
      </c>
      <c r="C28" s="98" t="s">
        <v>124</v>
      </c>
      <c r="D28" s="98" t="s">
        <v>122</v>
      </c>
      <c r="E28" s="34">
        <f>0.3*0.02</f>
        <v>6.0000000000000001E-3</v>
      </c>
      <c r="F28" s="54">
        <f t="shared" ref="F28:F30" si="9">IF(C28="0 - not considered at all",0*$E28,IF(C28="1 -  planned, not implemented",1*$E28/3,IF(C28="2 - partially implemented",2*$E28/3,$E28)))</f>
        <v>6.0000000000000001E-3</v>
      </c>
      <c r="G28" s="55">
        <f t="shared" ref="G28:G30" si="10">IF(D28="0 - not considered at all",0*$E28,IF(D28="1 -  planned, not implemented",$E28/3,IF(D28="2 - partially implemented",2*$E28/3,$E28)))</f>
        <v>2E-3</v>
      </c>
      <c r="J28" s="150"/>
      <c r="K28" s="150"/>
      <c r="L28" s="102"/>
      <c r="M28" s="150"/>
    </row>
    <row r="29" spans="1:13" ht="38.25" x14ac:dyDescent="0.25">
      <c r="A29" s="37">
        <v>2</v>
      </c>
      <c r="B29" s="39" t="s">
        <v>147</v>
      </c>
      <c r="C29" s="98" t="s">
        <v>124</v>
      </c>
      <c r="D29" s="98" t="s">
        <v>122</v>
      </c>
      <c r="E29" s="34">
        <f>0.3*0.02</f>
        <v>6.0000000000000001E-3</v>
      </c>
      <c r="F29" s="54">
        <f t="shared" si="9"/>
        <v>6.0000000000000001E-3</v>
      </c>
      <c r="G29" s="55">
        <f t="shared" si="10"/>
        <v>2E-3</v>
      </c>
      <c r="J29" s="150"/>
      <c r="K29" s="150"/>
      <c r="L29" s="102"/>
      <c r="M29" s="150"/>
    </row>
    <row r="30" spans="1:13" ht="38.25" customHeight="1" x14ac:dyDescent="0.25">
      <c r="A30" s="37">
        <v>3</v>
      </c>
      <c r="B30" s="39" t="s">
        <v>148</v>
      </c>
      <c r="C30" s="98" t="s">
        <v>124</v>
      </c>
      <c r="D30" s="98" t="s">
        <v>122</v>
      </c>
      <c r="E30" s="34">
        <f>0.4*0.02</f>
        <v>8.0000000000000002E-3</v>
      </c>
      <c r="F30" s="54">
        <f t="shared" si="9"/>
        <v>8.0000000000000002E-3</v>
      </c>
      <c r="G30" s="55">
        <f t="shared" si="10"/>
        <v>2.6666666666666666E-3</v>
      </c>
      <c r="J30" s="150"/>
      <c r="K30" s="150"/>
      <c r="L30" s="102"/>
      <c r="M30" s="150"/>
    </row>
    <row r="31" spans="1:13" x14ac:dyDescent="0.25">
      <c r="A31" s="37" t="s">
        <v>8</v>
      </c>
      <c r="B31" s="14"/>
      <c r="C31" s="145" t="s">
        <v>180</v>
      </c>
      <c r="D31" s="147"/>
      <c r="E31" s="51"/>
      <c r="F31" s="80">
        <f>SUM(F28:F30)</f>
        <v>0.02</v>
      </c>
      <c r="G31" s="80">
        <f>SUM(G28:G30)</f>
        <v>6.6666666666666662E-3</v>
      </c>
      <c r="H31" s="15" t="s">
        <v>199</v>
      </c>
      <c r="I31" s="15"/>
      <c r="J31" s="102"/>
      <c r="K31" s="102"/>
      <c r="L31" s="102"/>
      <c r="M31" s="102"/>
    </row>
    <row r="32" spans="1:13" ht="16.5" customHeight="1" x14ac:dyDescent="0.25">
      <c r="A32" s="88" t="s">
        <v>73</v>
      </c>
      <c r="B32" s="90" t="s">
        <v>94</v>
      </c>
      <c r="C32" s="67"/>
      <c r="D32" s="82"/>
      <c r="E32" s="82"/>
      <c r="F32" s="82"/>
      <c r="G32" s="49"/>
      <c r="H32" s="78"/>
      <c r="I32" s="78" t="s">
        <v>73</v>
      </c>
      <c r="J32" s="150"/>
      <c r="K32" s="150" t="s">
        <v>224</v>
      </c>
      <c r="L32" s="101"/>
      <c r="M32" s="150"/>
    </row>
    <row r="33" spans="1:13" ht="28.5" customHeight="1" x14ac:dyDescent="0.25">
      <c r="A33" s="37">
        <v>1</v>
      </c>
      <c r="B33" s="39" t="s">
        <v>149</v>
      </c>
      <c r="C33" s="98" t="s">
        <v>121</v>
      </c>
      <c r="D33" s="98" t="s">
        <v>122</v>
      </c>
      <c r="E33" s="34">
        <f>0.5*0.02</f>
        <v>0.01</v>
      </c>
      <c r="F33" s="54">
        <f t="shared" ref="F33:F34" si="11">IF(C33="0 - not considered at all",0*$E33,IF(C33="1 -  planned, not implemented",1*$E33/3,IF(C33="2 - partially implemented",2*$E33/3,$E33)))</f>
        <v>0</v>
      </c>
      <c r="G33" s="55">
        <f t="shared" ref="G33:G34" si="12">IF(D33="0 - not considered at all",0*$E33,IF(D33="1 -  planned, not implemented",$E33/3,IF(D33="2 - partially implemented",2*$E33/3,$E33)))</f>
        <v>3.3333333333333335E-3</v>
      </c>
      <c r="J33" s="150"/>
      <c r="K33" s="150"/>
      <c r="L33" s="101"/>
      <c r="M33" s="150"/>
    </row>
    <row r="34" spans="1:13" ht="25.5" x14ac:dyDescent="0.25">
      <c r="A34" s="37">
        <v>2</v>
      </c>
      <c r="B34" s="39" t="s">
        <v>150</v>
      </c>
      <c r="C34" s="98" t="s">
        <v>122</v>
      </c>
      <c r="D34" s="98" t="s">
        <v>122</v>
      </c>
      <c r="E34" s="34">
        <f>0.5*0.02</f>
        <v>0.01</v>
      </c>
      <c r="F34" s="54">
        <f t="shared" si="11"/>
        <v>3.3333333333333335E-3</v>
      </c>
      <c r="G34" s="55">
        <f t="shared" si="12"/>
        <v>3.3333333333333335E-3</v>
      </c>
      <c r="J34" s="150"/>
      <c r="K34" s="150"/>
      <c r="L34" s="101"/>
      <c r="M34" s="150"/>
    </row>
    <row r="35" spans="1:13" ht="15.75" thickBot="1" x14ac:dyDescent="0.3">
      <c r="A35" s="37" t="s">
        <v>8</v>
      </c>
      <c r="B35" s="14"/>
      <c r="C35" s="145" t="s">
        <v>181</v>
      </c>
      <c r="D35" s="147"/>
      <c r="E35" s="51"/>
      <c r="F35" s="80">
        <f>SUM(F33:F34)</f>
        <v>3.3333333333333335E-3</v>
      </c>
      <c r="G35" s="80">
        <f>SUM(G32:G34)</f>
        <v>6.6666666666666671E-3</v>
      </c>
      <c r="H35" s="15" t="s">
        <v>199</v>
      </c>
      <c r="I35" s="15"/>
    </row>
    <row r="36" spans="1:13" ht="15.75" thickBot="1" x14ac:dyDescent="0.3">
      <c r="C36" s="148" t="s">
        <v>140</v>
      </c>
      <c r="D36" s="148"/>
      <c r="F36" s="46">
        <f>SUM(F9,F15,F22,F26,F31,F35)</f>
        <v>0.14599999999999999</v>
      </c>
      <c r="G36" s="46">
        <f>SUM(G9,G15,G22,G26,G31,G35)</f>
        <v>8.1333333333333341E-2</v>
      </c>
    </row>
    <row r="37" spans="1:13" x14ac:dyDescent="0.25">
      <c r="C37" s="149" t="s">
        <v>183</v>
      </c>
      <c r="D37" s="149"/>
      <c r="E37" s="16"/>
      <c r="F37" s="49">
        <v>20</v>
      </c>
      <c r="G37" s="44">
        <v>20</v>
      </c>
    </row>
    <row r="39" spans="1:13" customFormat="1" ht="32.25" customHeight="1" x14ac:dyDescent="0.25">
      <c r="A39" s="143" t="s">
        <v>153</v>
      </c>
      <c r="B39" s="143"/>
      <c r="C39" s="144" t="s">
        <v>154</v>
      </c>
      <c r="D39" s="144"/>
      <c r="E39" s="144"/>
      <c r="F39" s="144"/>
      <c r="G39" s="144"/>
      <c r="H39" s="144"/>
      <c r="I39" s="144"/>
      <c r="J39" s="48"/>
      <c r="K39" s="48"/>
      <c r="M39" s="48"/>
    </row>
  </sheetData>
  <sheetProtection password="C7FA" sheet="1" objects="1" scenarios="1" formatRows="0"/>
  <mergeCells count="28">
    <mergeCell ref="A39:B39"/>
    <mergeCell ref="C39:I39"/>
    <mergeCell ref="C35:D35"/>
    <mergeCell ref="C36:D36"/>
    <mergeCell ref="C37:D37"/>
    <mergeCell ref="J3:J8"/>
    <mergeCell ref="K3:K8"/>
    <mergeCell ref="J10:J14"/>
    <mergeCell ref="K10:K14"/>
    <mergeCell ref="J16:J21"/>
    <mergeCell ref="K16:K21"/>
    <mergeCell ref="M3:M8"/>
    <mergeCell ref="M10:M14"/>
    <mergeCell ref="M16:M21"/>
    <mergeCell ref="M23:M25"/>
    <mergeCell ref="M27:M30"/>
    <mergeCell ref="K32:K34"/>
    <mergeCell ref="M32:M34"/>
    <mergeCell ref="C9:D9"/>
    <mergeCell ref="C15:D15"/>
    <mergeCell ref="C22:D22"/>
    <mergeCell ref="C26:D26"/>
    <mergeCell ref="C31:D31"/>
    <mergeCell ref="J23:J25"/>
    <mergeCell ref="K23:K25"/>
    <mergeCell ref="J27:J30"/>
    <mergeCell ref="K27:K30"/>
    <mergeCell ref="J32:J34"/>
  </mergeCells>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5"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tabSelected="1" zoomScaleNormal="100" workbookViewId="0">
      <selection activeCell="M1" sqref="M1:M1048576"/>
    </sheetView>
  </sheetViews>
  <sheetFormatPr defaultColWidth="34.5703125" defaultRowHeight="15" x14ac:dyDescent="0.25"/>
  <cols>
    <col min="1" max="1" width="4.42578125" style="11" customWidth="1"/>
    <col min="2" max="2" width="36.5703125" style="10" customWidth="1"/>
    <col min="3" max="3" width="17.7109375" style="11" customWidth="1"/>
    <col min="4" max="4" width="18.140625" style="12" hidden="1" customWidth="1"/>
    <col min="5" max="5" width="0.28515625" style="12" hidden="1" customWidth="1"/>
    <col min="6" max="6" width="8.28515625" style="12" customWidth="1"/>
    <col min="7" max="7" width="8.5703125" style="12" hidden="1" customWidth="1"/>
    <col min="8" max="8" width="8" style="11" customWidth="1"/>
    <col min="9" max="9" width="4" style="11" customWidth="1"/>
    <col min="10" max="10" width="33.5703125" style="11" customWidth="1"/>
    <col min="11" max="11" width="25.42578125" style="11" customWidth="1"/>
    <col min="12" max="12" width="0.140625" style="11" hidden="1" customWidth="1"/>
    <col min="13" max="13" width="29.7109375" style="11" hidden="1" customWidth="1"/>
    <col min="14" max="14" width="3" style="11" bestFit="1" customWidth="1"/>
    <col min="15" max="16384" width="34.5703125" style="11"/>
  </cols>
  <sheetData>
    <row r="1" spans="1:13" s="19" customFormat="1" x14ac:dyDescent="0.25">
      <c r="A1" s="32" t="s">
        <v>125</v>
      </c>
      <c r="B1" s="18"/>
      <c r="D1" s="20"/>
      <c r="E1" s="20"/>
      <c r="F1" s="20"/>
      <c r="G1" s="20"/>
    </row>
    <row r="2" spans="1:13" ht="77.25" customHeight="1" x14ac:dyDescent="0.25">
      <c r="A2" s="61" t="s">
        <v>75</v>
      </c>
      <c r="B2" s="62" t="s">
        <v>162</v>
      </c>
      <c r="C2" s="63" t="s">
        <v>118</v>
      </c>
      <c r="D2" s="64" t="s">
        <v>156</v>
      </c>
      <c r="E2" s="75" t="s">
        <v>9</v>
      </c>
      <c r="F2" s="75" t="s">
        <v>12</v>
      </c>
      <c r="G2" s="66" t="s">
        <v>157</v>
      </c>
      <c r="H2" s="67"/>
      <c r="I2" s="67"/>
      <c r="J2" s="68" t="s">
        <v>119</v>
      </c>
      <c r="K2" s="69" t="s">
        <v>192</v>
      </c>
      <c r="L2" s="67"/>
      <c r="M2" s="76" t="s">
        <v>178</v>
      </c>
    </row>
    <row r="3" spans="1:13" ht="20.25" customHeight="1" x14ac:dyDescent="0.25">
      <c r="A3" s="60" t="s">
        <v>34</v>
      </c>
      <c r="B3" s="81" t="s">
        <v>79</v>
      </c>
      <c r="C3" s="67"/>
      <c r="D3" s="82"/>
      <c r="E3" s="82"/>
      <c r="F3" s="82"/>
      <c r="G3" s="49"/>
      <c r="I3" s="11" t="s">
        <v>34</v>
      </c>
      <c r="J3" s="152" t="s">
        <v>225</v>
      </c>
      <c r="K3" s="154"/>
      <c r="L3" s="102"/>
      <c r="M3" s="142"/>
    </row>
    <row r="4" spans="1:13" ht="39" customHeight="1" x14ac:dyDescent="0.25">
      <c r="A4" s="37">
        <v>1</v>
      </c>
      <c r="B4" s="39" t="s">
        <v>80</v>
      </c>
      <c r="C4" s="98" t="s">
        <v>121</v>
      </c>
      <c r="D4" s="98" t="s">
        <v>124</v>
      </c>
      <c r="E4" s="34">
        <f>0.2*0.055</f>
        <v>1.1000000000000001E-2</v>
      </c>
      <c r="F4" s="54">
        <f>IF(C4="0 - not considered at all",0*$E4,IF(C4="1 -  planned, not implemented",$E4/3,IF(C4="2 - partially implemented",2*$E4/3,$E4)))</f>
        <v>0</v>
      </c>
      <c r="G4" s="55">
        <f>IF(D4="0 - not considered at all",0*$E4,IF(D4="1 -  planned, not implemented",$E4/3,IF(D4="2 - partially implemented",2*$E4/3,$E4)))</f>
        <v>1.1000000000000001E-2</v>
      </c>
      <c r="J4" s="153"/>
      <c r="K4" s="154"/>
      <c r="L4" s="96" t="s">
        <v>121</v>
      </c>
      <c r="M4" s="150"/>
    </row>
    <row r="5" spans="1:13" ht="41.25" customHeight="1" x14ac:dyDescent="0.25">
      <c r="A5" s="37">
        <v>2</v>
      </c>
      <c r="B5" s="39" t="s">
        <v>89</v>
      </c>
      <c r="C5" s="98" t="s">
        <v>121</v>
      </c>
      <c r="D5" s="98" t="s">
        <v>124</v>
      </c>
      <c r="E5" s="34">
        <f t="shared" ref="E5:E8" si="0">0.2*0.055</f>
        <v>1.1000000000000001E-2</v>
      </c>
      <c r="F5" s="54">
        <f t="shared" ref="F5:F8" si="1">IF(C5="0 - not considered at all",0*$E5,IF(C5="1 -  planned, not implemented",$E5/3,IF(C5="2 - partially implemented",2*$E5/3,$E5)))</f>
        <v>0</v>
      </c>
      <c r="G5" s="55">
        <f t="shared" ref="G5:G8" si="2">IF(D5="0 - not considered at all",0*$E5,IF(D5="1 -  planned, not implemented",$E5/3,IF(D5="2 - partially implemented",2*$E5/3,$E5)))</f>
        <v>1.1000000000000001E-2</v>
      </c>
      <c r="J5" s="153"/>
      <c r="K5" s="154"/>
      <c r="L5" s="96" t="s">
        <v>122</v>
      </c>
      <c r="M5" s="150"/>
    </row>
    <row r="6" spans="1:13" ht="30" customHeight="1" x14ac:dyDescent="0.25">
      <c r="A6" s="37">
        <v>3</v>
      </c>
      <c r="B6" s="39" t="s">
        <v>85</v>
      </c>
      <c r="C6" s="98" t="s">
        <v>121</v>
      </c>
      <c r="D6" s="98" t="s">
        <v>124</v>
      </c>
      <c r="E6" s="34">
        <f t="shared" si="0"/>
        <v>1.1000000000000001E-2</v>
      </c>
      <c r="F6" s="54">
        <f t="shared" si="1"/>
        <v>0</v>
      </c>
      <c r="G6" s="55">
        <f t="shared" si="2"/>
        <v>1.1000000000000001E-2</v>
      </c>
      <c r="J6" s="153"/>
      <c r="K6" s="154"/>
      <c r="L6" s="96" t="s">
        <v>123</v>
      </c>
      <c r="M6" s="150"/>
    </row>
    <row r="7" spans="1:13" ht="26.25" customHeight="1" x14ac:dyDescent="0.25">
      <c r="A7" s="37">
        <v>4</v>
      </c>
      <c r="B7" s="39" t="s">
        <v>90</v>
      </c>
      <c r="C7" s="98" t="s">
        <v>121</v>
      </c>
      <c r="D7" s="98" t="s">
        <v>121</v>
      </c>
      <c r="E7" s="34">
        <f t="shared" si="0"/>
        <v>1.1000000000000001E-2</v>
      </c>
      <c r="F7" s="54">
        <f t="shared" si="1"/>
        <v>0</v>
      </c>
      <c r="G7" s="55">
        <f t="shared" si="2"/>
        <v>0</v>
      </c>
      <c r="J7" s="153"/>
      <c r="K7" s="154"/>
      <c r="L7" s="96" t="s">
        <v>124</v>
      </c>
      <c r="M7" s="150"/>
    </row>
    <row r="8" spans="1:13" ht="25.5" x14ac:dyDescent="0.25">
      <c r="A8" s="37">
        <v>5</v>
      </c>
      <c r="B8" s="40" t="s">
        <v>91</v>
      </c>
      <c r="C8" s="98" t="s">
        <v>121</v>
      </c>
      <c r="D8" s="98" t="s">
        <v>122</v>
      </c>
      <c r="E8" s="34">
        <f t="shared" si="0"/>
        <v>1.1000000000000001E-2</v>
      </c>
      <c r="F8" s="54">
        <f t="shared" si="1"/>
        <v>0</v>
      </c>
      <c r="G8" s="55">
        <f t="shared" si="2"/>
        <v>3.666666666666667E-3</v>
      </c>
      <c r="J8" s="153"/>
      <c r="K8" s="155"/>
      <c r="L8" s="102"/>
      <c r="M8" s="150"/>
    </row>
    <row r="9" spans="1:13" ht="17.25" customHeight="1" x14ac:dyDescent="0.25">
      <c r="A9" s="37" t="s">
        <v>8</v>
      </c>
      <c r="B9" s="14"/>
      <c r="C9" s="145" t="s">
        <v>187</v>
      </c>
      <c r="D9" s="146"/>
      <c r="E9" s="147"/>
      <c r="F9" s="80">
        <f>SUM(F4:F8)</f>
        <v>0</v>
      </c>
      <c r="G9" s="80">
        <f>SUM(G4:G8)</f>
        <v>3.6666666666666667E-2</v>
      </c>
      <c r="H9" s="70" t="s">
        <v>200</v>
      </c>
      <c r="I9" s="72"/>
      <c r="J9" s="83"/>
      <c r="K9" s="83"/>
      <c r="L9" s="83"/>
      <c r="M9" s="83"/>
    </row>
    <row r="10" spans="1:13" x14ac:dyDescent="0.25">
      <c r="A10" s="36" t="s">
        <v>35</v>
      </c>
      <c r="B10" s="87" t="s">
        <v>81</v>
      </c>
      <c r="C10" s="67"/>
      <c r="D10" s="82"/>
      <c r="E10" s="82"/>
      <c r="F10" s="82"/>
      <c r="G10" s="49"/>
      <c r="I10" s="11" t="s">
        <v>35</v>
      </c>
      <c r="J10" s="150" t="s">
        <v>226</v>
      </c>
      <c r="K10" s="150"/>
      <c r="L10" s="101"/>
      <c r="M10" s="150"/>
    </row>
    <row r="11" spans="1:13" ht="25.5" x14ac:dyDescent="0.25">
      <c r="A11" s="37">
        <v>1</v>
      </c>
      <c r="B11" s="39" t="s">
        <v>92</v>
      </c>
      <c r="C11" s="98" t="s">
        <v>121</v>
      </c>
      <c r="D11" s="98" t="s">
        <v>122</v>
      </c>
      <c r="E11" s="13">
        <f>0.25*0.055</f>
        <v>1.375E-2</v>
      </c>
      <c r="F11" s="54">
        <f t="shared" ref="F11:G13" si="3">IF(C11="0 - not considered at all",0*$E11,IF(C11="1 -  planned, not implemented",$E11/3,IF(C11="2 - partially implemented",2*$E11/3,$E11)))</f>
        <v>0</v>
      </c>
      <c r="G11" s="55">
        <f t="shared" si="3"/>
        <v>4.5833333333333334E-3</v>
      </c>
      <c r="J11" s="150"/>
      <c r="K11" s="150"/>
      <c r="L11" s="101"/>
      <c r="M11" s="150"/>
    </row>
    <row r="12" spans="1:13" ht="25.5" x14ac:dyDescent="0.25">
      <c r="A12" s="37">
        <v>2</v>
      </c>
      <c r="B12" s="39" t="s">
        <v>95</v>
      </c>
      <c r="C12" s="98" t="s">
        <v>121</v>
      </c>
      <c r="D12" s="98" t="s">
        <v>122</v>
      </c>
      <c r="E12" s="77">
        <f>0.25*0.055</f>
        <v>1.375E-2</v>
      </c>
      <c r="F12" s="54">
        <f t="shared" si="3"/>
        <v>0</v>
      </c>
      <c r="G12" s="55">
        <f t="shared" si="3"/>
        <v>4.5833333333333334E-3</v>
      </c>
      <c r="J12" s="150"/>
      <c r="K12" s="150"/>
      <c r="L12" s="101"/>
      <c r="M12" s="150"/>
    </row>
    <row r="13" spans="1:13" ht="25.5" x14ac:dyDescent="0.25">
      <c r="A13" s="37">
        <v>3</v>
      </c>
      <c r="B13" s="39" t="s">
        <v>115</v>
      </c>
      <c r="C13" s="98" t="s">
        <v>124</v>
      </c>
      <c r="D13" s="98" t="s">
        <v>122</v>
      </c>
      <c r="E13" s="13">
        <f>0.5*0.055</f>
        <v>2.75E-2</v>
      </c>
      <c r="F13" s="54">
        <f t="shared" si="3"/>
        <v>2.75E-2</v>
      </c>
      <c r="G13" s="55">
        <f t="shared" si="3"/>
        <v>9.1666666666666667E-3</v>
      </c>
      <c r="J13" s="150"/>
      <c r="K13" s="150"/>
      <c r="L13" s="101"/>
      <c r="M13" s="150"/>
    </row>
    <row r="14" spans="1:13" x14ac:dyDescent="0.25">
      <c r="A14" s="37" t="s">
        <v>8</v>
      </c>
      <c r="B14" s="14"/>
      <c r="C14" s="145" t="s">
        <v>188</v>
      </c>
      <c r="D14" s="146"/>
      <c r="E14" s="147"/>
      <c r="F14" s="80">
        <f>SUM(F11:F13)</f>
        <v>2.75E-2</v>
      </c>
      <c r="G14" s="80">
        <f>SUM(G11:G13)</f>
        <v>1.8333333333333333E-2</v>
      </c>
      <c r="H14" s="70" t="s">
        <v>200</v>
      </c>
      <c r="I14" s="72"/>
      <c r="J14" s="83"/>
      <c r="K14" s="83"/>
      <c r="L14" s="83"/>
      <c r="M14" s="83"/>
    </row>
    <row r="15" spans="1:13" x14ac:dyDescent="0.25">
      <c r="A15" s="36" t="s">
        <v>117</v>
      </c>
      <c r="B15" s="93" t="s">
        <v>83</v>
      </c>
      <c r="C15" s="67"/>
      <c r="D15" s="82"/>
      <c r="E15" s="82"/>
      <c r="F15" s="82"/>
      <c r="G15" s="49"/>
      <c r="I15" s="11" t="s">
        <v>117</v>
      </c>
      <c r="J15" s="150" t="s">
        <v>227</v>
      </c>
      <c r="K15" s="150" t="s">
        <v>139</v>
      </c>
      <c r="L15" s="101"/>
      <c r="M15" s="150" t="s">
        <v>139</v>
      </c>
    </row>
    <row r="16" spans="1:13" ht="25.5" x14ac:dyDescent="0.25">
      <c r="A16" s="37">
        <v>1</v>
      </c>
      <c r="B16" s="39" t="s">
        <v>93</v>
      </c>
      <c r="C16" s="98" t="s">
        <v>123</v>
      </c>
      <c r="D16" s="98" t="s">
        <v>123</v>
      </c>
      <c r="E16" s="13">
        <f>0.25*0.055</f>
        <v>1.375E-2</v>
      </c>
      <c r="F16" s="54">
        <f t="shared" ref="F16:G19" si="4">IF(C16="0 - not considered at all",0*$E16,IF(C16="1 -  planned, not implemented",$E16/3,IF(C16="2 - partially implemented",2*$E16/3,$E16)))</f>
        <v>9.1666666666666667E-3</v>
      </c>
      <c r="G16" s="55">
        <f t="shared" si="4"/>
        <v>9.1666666666666667E-3</v>
      </c>
      <c r="J16" s="150"/>
      <c r="K16" s="150"/>
      <c r="L16" s="101"/>
      <c r="M16" s="150"/>
    </row>
    <row r="17" spans="1:13" ht="25.5" x14ac:dyDescent="0.25">
      <c r="A17" s="37">
        <v>2</v>
      </c>
      <c r="B17" s="39" t="s">
        <v>86</v>
      </c>
      <c r="C17" s="98" t="s">
        <v>121</v>
      </c>
      <c r="D17" s="98" t="s">
        <v>121</v>
      </c>
      <c r="E17" s="77">
        <f t="shared" ref="E17:E19" si="5">0.25*0.055</f>
        <v>1.375E-2</v>
      </c>
      <c r="F17" s="54">
        <f t="shared" si="4"/>
        <v>0</v>
      </c>
      <c r="G17" s="55">
        <f t="shared" si="4"/>
        <v>0</v>
      </c>
      <c r="J17" s="150"/>
      <c r="K17" s="150"/>
      <c r="L17" s="101"/>
      <c r="M17" s="150"/>
    </row>
    <row r="18" spans="1:13" ht="25.5" x14ac:dyDescent="0.25">
      <c r="A18" s="37">
        <v>3</v>
      </c>
      <c r="B18" s="39" t="s">
        <v>87</v>
      </c>
      <c r="C18" s="98" t="s">
        <v>121</v>
      </c>
      <c r="D18" s="98" t="s">
        <v>121</v>
      </c>
      <c r="E18" s="77">
        <f t="shared" si="5"/>
        <v>1.375E-2</v>
      </c>
      <c r="F18" s="54">
        <f t="shared" si="4"/>
        <v>0</v>
      </c>
      <c r="G18" s="55">
        <f t="shared" si="4"/>
        <v>0</v>
      </c>
      <c r="J18" s="150"/>
      <c r="K18" s="150"/>
      <c r="L18" s="101"/>
      <c r="M18" s="150"/>
    </row>
    <row r="19" spans="1:13" ht="38.25" x14ac:dyDescent="0.25">
      <c r="A19" s="37">
        <v>4</v>
      </c>
      <c r="B19" s="40" t="s">
        <v>114</v>
      </c>
      <c r="C19" s="98" t="s">
        <v>124</v>
      </c>
      <c r="D19" s="98" t="s">
        <v>124</v>
      </c>
      <c r="E19" s="77">
        <f t="shared" si="5"/>
        <v>1.375E-2</v>
      </c>
      <c r="F19" s="54">
        <f t="shared" si="4"/>
        <v>1.375E-2</v>
      </c>
      <c r="G19" s="55">
        <f t="shared" si="4"/>
        <v>1.375E-2</v>
      </c>
      <c r="J19" s="150"/>
      <c r="K19" s="150"/>
      <c r="L19" s="101"/>
      <c r="M19" s="150"/>
    </row>
    <row r="20" spans="1:13" x14ac:dyDescent="0.25">
      <c r="A20" s="37" t="s">
        <v>8</v>
      </c>
      <c r="B20" s="14"/>
      <c r="C20" s="145" t="s">
        <v>189</v>
      </c>
      <c r="D20" s="146"/>
      <c r="E20" s="147"/>
      <c r="F20" s="80">
        <f>SUM(F16:F19)</f>
        <v>2.2916666666666669E-2</v>
      </c>
      <c r="G20" s="80">
        <f>SUM(G16:G19)</f>
        <v>2.2916666666666669E-2</v>
      </c>
      <c r="H20" s="70" t="s">
        <v>200</v>
      </c>
      <c r="I20" s="72"/>
      <c r="J20" s="83"/>
      <c r="K20" s="83"/>
      <c r="L20" s="83"/>
      <c r="M20" s="83"/>
    </row>
    <row r="21" spans="1:13" x14ac:dyDescent="0.25">
      <c r="A21" s="36" t="s">
        <v>82</v>
      </c>
      <c r="B21" s="87" t="s">
        <v>84</v>
      </c>
      <c r="C21" s="67"/>
      <c r="D21" s="82"/>
      <c r="E21" s="82"/>
      <c r="F21" s="82"/>
      <c r="G21" s="49"/>
      <c r="I21" s="11" t="s">
        <v>82</v>
      </c>
      <c r="J21" s="150" t="s">
        <v>228</v>
      </c>
      <c r="K21" s="150"/>
      <c r="L21" s="101"/>
      <c r="M21" s="150"/>
    </row>
    <row r="22" spans="1:13" ht="32.25" customHeight="1" x14ac:dyDescent="0.25">
      <c r="A22" s="37">
        <v>1</v>
      </c>
      <c r="B22" s="39" t="s">
        <v>88</v>
      </c>
      <c r="C22" s="98" t="s">
        <v>124</v>
      </c>
      <c r="D22" s="98" t="s">
        <v>123</v>
      </c>
      <c r="E22" s="13">
        <v>3.5000000000000003E-2</v>
      </c>
      <c r="F22" s="54">
        <f>IF(C22="0 - not considered at all",0*$E22,IF(C22="1 -  planned, not implemented",$E22/3,IF(C22="2 - partially implemented",2*$E22/3,$E22)))</f>
        <v>3.5000000000000003E-2</v>
      </c>
      <c r="G22" s="55">
        <f t="shared" ref="G22" si="6">IF(D22="0 - not considered at all",0*$E22,IF(D22="1 -  planned, not implemented",$E22/3,IF(D22="2 - partially implemented",2*$E22/3,$E22)))</f>
        <v>2.3333333333333334E-2</v>
      </c>
      <c r="J22" s="150"/>
      <c r="K22" s="150"/>
      <c r="L22" s="101"/>
      <c r="M22" s="150"/>
    </row>
    <row r="23" spans="1:13" ht="15.75" thickBot="1" x14ac:dyDescent="0.3">
      <c r="A23" s="37" t="s">
        <v>8</v>
      </c>
      <c r="B23" s="14"/>
      <c r="C23" s="145" t="s">
        <v>190</v>
      </c>
      <c r="D23" s="146"/>
      <c r="E23" s="147"/>
      <c r="F23" s="80">
        <f>SUM(F22:F22)</f>
        <v>3.5000000000000003E-2</v>
      </c>
      <c r="G23" s="80">
        <f>SUM(G22)</f>
        <v>2.3333333333333334E-2</v>
      </c>
      <c r="H23" s="70" t="s">
        <v>201</v>
      </c>
      <c r="I23" s="72"/>
    </row>
    <row r="24" spans="1:13" ht="15.75" thickBot="1" x14ac:dyDescent="0.3">
      <c r="D24" s="42" t="s">
        <v>182</v>
      </c>
      <c r="F24" s="79">
        <f>SUM(F9,F14,F20,F23)</f>
        <v>8.5416666666666669E-2</v>
      </c>
      <c r="G24" s="79">
        <f>SUM(G9,G14,G20,G23)</f>
        <v>0.10124999999999999</v>
      </c>
    </row>
    <row r="25" spans="1:13" x14ac:dyDescent="0.25">
      <c r="D25" s="43" t="s">
        <v>183</v>
      </c>
      <c r="E25" s="16"/>
      <c r="F25" s="49">
        <v>20</v>
      </c>
      <c r="G25" s="92">
        <v>20</v>
      </c>
    </row>
    <row r="27" spans="1:13" customFormat="1" ht="32.25" customHeight="1" x14ac:dyDescent="0.25">
      <c r="A27" s="143" t="s">
        <v>153</v>
      </c>
      <c r="B27" s="143"/>
      <c r="C27" s="144" t="s">
        <v>154</v>
      </c>
      <c r="D27" s="144"/>
      <c r="E27" s="144"/>
      <c r="F27" s="144"/>
      <c r="G27" s="144"/>
      <c r="H27" s="144"/>
      <c r="I27" s="144"/>
      <c r="J27" s="48"/>
      <c r="K27" s="48"/>
    </row>
  </sheetData>
  <sheetProtection password="C7FA" sheet="1" objects="1" scenarios="1" formatRows="0"/>
  <mergeCells count="18">
    <mergeCell ref="A27:B27"/>
    <mergeCell ref="C27:I27"/>
    <mergeCell ref="C23:E23"/>
    <mergeCell ref="C9:E9"/>
    <mergeCell ref="C14:E14"/>
    <mergeCell ref="C20:E20"/>
    <mergeCell ref="J3:J8"/>
    <mergeCell ref="K3:K8"/>
    <mergeCell ref="M3:M8"/>
    <mergeCell ref="J10:J13"/>
    <mergeCell ref="K10:K13"/>
    <mergeCell ref="M10:M13"/>
    <mergeCell ref="K15:K19"/>
    <mergeCell ref="M15:M19"/>
    <mergeCell ref="J21:J22"/>
    <mergeCell ref="K21:K22"/>
    <mergeCell ref="M21:M22"/>
    <mergeCell ref="J15:J19"/>
  </mergeCells>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4" max="16383" man="1"/>
  </rowBreaks>
  <colBreaks count="1" manualBreakCount="1">
    <brk id="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2014-02-17T07:26:36Z</dcterms:created>
  <dcterms:modified xsi:type="dcterms:W3CDTF">2014-02-17T07:27:09Z</dcterms:modified>
</cp:coreProperties>
</file>