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7520" windowHeight="9132"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E19"/>
  <c r="G19"/>
  <c r="E18"/>
  <c r="G18"/>
  <c r="E17"/>
  <c r="G17"/>
  <c r="E16"/>
  <c r="G16"/>
  <c r="E13"/>
  <c r="G13"/>
  <c r="E12"/>
  <c r="G12"/>
  <c r="E11"/>
  <c r="G11"/>
  <c r="E5"/>
  <c r="G5"/>
  <c r="E6"/>
  <c r="G6"/>
  <c r="E7"/>
  <c r="G7"/>
  <c r="E8"/>
  <c r="G8"/>
  <c r="E4"/>
  <c r="G4"/>
  <c r="E34" i="10"/>
  <c r="G34"/>
  <c r="E33"/>
  <c r="G33"/>
  <c r="E30"/>
  <c r="G30"/>
  <c r="E29"/>
  <c r="G29"/>
  <c r="E28"/>
  <c r="G28"/>
  <c r="E25"/>
  <c r="G25"/>
  <c r="E24"/>
  <c r="G24"/>
  <c r="E21"/>
  <c r="G21"/>
  <c r="E20"/>
  <c r="G20"/>
  <c r="E19"/>
  <c r="G19"/>
  <c r="E18"/>
  <c r="G18"/>
  <c r="E17"/>
  <c r="G17"/>
  <c r="E14"/>
  <c r="G14"/>
  <c r="E13"/>
  <c r="G13"/>
  <c r="E12"/>
  <c r="G12"/>
  <c r="E11"/>
  <c r="G11"/>
  <c r="E5"/>
  <c r="G5"/>
  <c r="E6"/>
  <c r="G6"/>
  <c r="E7"/>
  <c r="G7"/>
  <c r="E8"/>
  <c r="G8"/>
  <c r="E4"/>
  <c r="G4"/>
  <c r="F22" i="11"/>
  <c r="F23"/>
  <c r="F18"/>
  <c r="G23"/>
  <c r="F19"/>
  <c r="F17"/>
  <c r="F16"/>
  <c r="F20" s="1"/>
  <c r="F13"/>
  <c r="F12"/>
  <c r="F14" s="1"/>
  <c r="F11"/>
  <c r="F5"/>
  <c r="F6"/>
  <c r="F7"/>
  <c r="F8"/>
  <c r="F4"/>
  <c r="E29" i="4"/>
  <c r="E28"/>
  <c r="F28" s="1"/>
  <c r="F30" s="1"/>
  <c r="E25"/>
  <c r="E24"/>
  <c r="G24" s="1"/>
  <c r="G26" s="1"/>
  <c r="E21"/>
  <c r="E20"/>
  <c r="G20" s="1"/>
  <c r="G22" s="1"/>
  <c r="E17"/>
  <c r="E16"/>
  <c r="F16" s="1"/>
  <c r="F18" s="1"/>
  <c r="E15"/>
  <c r="G35" i="10"/>
  <c r="F33"/>
  <c r="F34"/>
  <c r="F35" s="1"/>
  <c r="G20" i="11"/>
  <c r="G9"/>
  <c r="G24" s="1"/>
  <c r="J28" i="1" s="1"/>
  <c r="G14" i="11"/>
  <c r="F9"/>
  <c r="F24" s="1"/>
  <c r="J21" i="1" s="1"/>
  <c r="E12" i="4"/>
  <c r="F12" s="1"/>
  <c r="E11"/>
  <c r="G11"/>
  <c r="E10"/>
  <c r="E9"/>
  <c r="G9" s="1"/>
  <c r="G13" s="1"/>
  <c r="G29"/>
  <c r="F29"/>
  <c r="G28"/>
  <c r="G30" s="1"/>
  <c r="G25"/>
  <c r="F25"/>
  <c r="G21"/>
  <c r="F21"/>
  <c r="F20"/>
  <c r="F22" s="1"/>
  <c r="G17"/>
  <c r="F17"/>
  <c r="G16"/>
  <c r="G15"/>
  <c r="G18" s="1"/>
  <c r="F15"/>
  <c r="G12"/>
  <c r="G10"/>
  <c r="F10"/>
  <c r="E6"/>
  <c r="G6" s="1"/>
  <c r="E5"/>
  <c r="G5" s="1"/>
  <c r="E4"/>
  <c r="G4" s="1"/>
  <c r="G7" s="1"/>
  <c r="G31" s="1"/>
  <c r="J26" i="1" s="1"/>
  <c r="F4" i="4"/>
  <c r="E39" i="8"/>
  <c r="F39"/>
  <c r="E40"/>
  <c r="F40"/>
  <c r="E41"/>
  <c r="F41"/>
  <c r="E42"/>
  <c r="F42"/>
  <c r="E35"/>
  <c r="E34"/>
  <c r="E36"/>
  <c r="E33"/>
  <c r="F33" s="1"/>
  <c r="F37" s="1"/>
  <c r="E32"/>
  <c r="F36"/>
  <c r="F35"/>
  <c r="F34"/>
  <c r="F32"/>
  <c r="E29"/>
  <c r="F29"/>
  <c r="E28"/>
  <c r="F28"/>
  <c r="E27"/>
  <c r="F27"/>
  <c r="F30" s="1"/>
  <c r="E24"/>
  <c r="E23"/>
  <c r="G23" s="1"/>
  <c r="E22"/>
  <c r="E19"/>
  <c r="G19" s="1"/>
  <c r="E20"/>
  <c r="G20" s="1"/>
  <c r="E21"/>
  <c r="G21"/>
  <c r="E18"/>
  <c r="E17"/>
  <c r="G17" s="1"/>
  <c r="F24"/>
  <c r="G42"/>
  <c r="G41"/>
  <c r="G40"/>
  <c r="G39"/>
  <c r="G36"/>
  <c r="G35"/>
  <c r="G34"/>
  <c r="G32"/>
  <c r="G29"/>
  <c r="G28"/>
  <c r="G30" s="1"/>
  <c r="G27"/>
  <c r="G24"/>
  <c r="G22"/>
  <c r="G18"/>
  <c r="F23"/>
  <c r="F22"/>
  <c r="F21"/>
  <c r="F19"/>
  <c r="F18"/>
  <c r="F17"/>
  <c r="E13"/>
  <c r="G13"/>
  <c r="E12"/>
  <c r="G12"/>
  <c r="E11"/>
  <c r="G11"/>
  <c r="E9"/>
  <c r="G9"/>
  <c r="G15" s="1"/>
  <c r="E14"/>
  <c r="G14"/>
  <c r="E10"/>
  <c r="G10"/>
  <c r="F14"/>
  <c r="F13"/>
  <c r="F12"/>
  <c r="F11"/>
  <c r="F10"/>
  <c r="F9"/>
  <c r="F11" i="4"/>
  <c r="F6"/>
  <c r="G43" i="8"/>
  <c r="F15"/>
  <c r="F30" i="10"/>
  <c r="F28"/>
  <c r="F21"/>
  <c r="F17"/>
  <c r="F29"/>
  <c r="F31" s="1"/>
  <c r="F19"/>
  <c r="F22" s="1"/>
  <c r="F25"/>
  <c r="G26"/>
  <c r="G15"/>
  <c r="F11"/>
  <c r="F15" s="1"/>
  <c r="F36" s="1"/>
  <c r="J20" i="1" s="1"/>
  <c r="F18" i="10"/>
  <c r="F20"/>
  <c r="G22"/>
  <c r="F24"/>
  <c r="G31"/>
  <c r="F26"/>
  <c r="F6"/>
  <c r="F8"/>
  <c r="F7"/>
  <c r="F4"/>
  <c r="E9"/>
  <c r="F5"/>
  <c r="G9"/>
  <c r="G36" s="1"/>
  <c r="J27" i="1" s="1"/>
  <c r="F14" i="10"/>
  <c r="F13"/>
  <c r="F12"/>
  <c r="E6" i="8"/>
  <c r="G6" s="1"/>
  <c r="E5"/>
  <c r="G5" s="1"/>
  <c r="E4"/>
  <c r="G4" s="1"/>
  <c r="F9" i="10"/>
  <c r="F5" i="8"/>
  <c r="F4"/>
  <c r="F43"/>
  <c r="G7" l="1"/>
  <c r="G25"/>
  <c r="F6"/>
  <c r="F7" s="1"/>
  <c r="F44" s="1"/>
  <c r="J18" i="1" s="1"/>
  <c r="J16" s="1"/>
  <c r="F5" i="4"/>
  <c r="F7" s="1"/>
  <c r="F31" s="1"/>
  <c r="J19" i="1" s="1"/>
  <c r="F9" i="4"/>
  <c r="F13" s="1"/>
  <c r="F20" i="8"/>
  <c r="F25" s="1"/>
  <c r="G33"/>
  <c r="G37" s="1"/>
  <c r="F24" i="4"/>
  <c r="F26" s="1"/>
  <c r="G44" i="8" l="1"/>
  <c r="J25" i="1" s="1"/>
  <c r="J23" s="1"/>
</calcChain>
</file>

<file path=xl/comments1.xml><?xml version="1.0" encoding="utf-8"?>
<comments xmlns="http://schemas.openxmlformats.org/spreadsheetml/2006/main">
  <authors>
    <author>Windows User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<sst xmlns="http://schemas.openxmlformats.org/spreadsheetml/2006/main" count="547" uniqueCount="267">
  <si>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</si>
  <si>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</si>
  <si>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</si>
  <si>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</si>
  <si>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</si>
  <si>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</si>
  <si>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</si>
  <si>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</si>
  <si>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</si>
  <si>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</si>
  <si>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</si>
  <si>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</si>
  <si>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</si>
  <si>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</si>
  <si>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</si>
  <si>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</si>
  <si>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</si>
  <si>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</si>
  <si>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</si>
  <si>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</si>
  <si>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</si>
  <si>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</si>
  <si>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</si>
  <si>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</si>
  <si>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</si>
  <si>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</si>
  <si>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</si>
  <si>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</si>
  <si>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</si>
  <si>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</si>
  <si>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</si>
  <si>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</si>
  <si>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</si>
  <si>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</si>
  <si>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</si>
  <si>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</si>
  <si>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</si>
  <si>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</si>
  <si>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</si>
  <si>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</si>
  <si>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</si>
  <si>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</si>
  <si>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</si>
  <si>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</si>
  <si>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</si>
  <si>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</si>
  <si>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</si>
  <si>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</si>
  <si>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</si>
  <si>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</si>
  <si>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</si>
  <si>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</si>
  <si>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</si>
  <si>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</si>
  <si>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</si>
  <si>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</si>
  <si>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</si>
  <si>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</si>
  <si>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</si>
  <si>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</si>
  <si>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</si>
  <si>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</si>
  <si>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</si>
  <si>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</si>
  <si>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</si>
  <si>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</si>
  <si>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</si>
  <si>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</si>
  <si>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</si>
  <si>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</si>
  <si>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</si>
  <si>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</si>
  <si>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</si>
  <si>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</si>
  <si>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</si>
  <si>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</si>
  <si>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</si>
  <si>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</si>
  <si>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</si>
  <si>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</si>
  <si>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</si>
  <si>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</si>
  <si>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</si>
  <si>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</si>
  <si>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</si>
  <si>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</si>
  <si>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</si>
  <si>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</si>
  <si>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</si>
  <si>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</si>
  <si>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</si>
  <si>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</si>
  <si>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</si>
  <si>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</si>
  <si>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</si>
  <si>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</si>
  <si>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</si>
  <si>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</si>
  <si>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</si>
  <si>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</si>
  <si>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</si>
  <si>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</si>
  <si>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</si>
  <si>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</si>
  <si>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</si>
  <si>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</si>
  <si>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</si>
  <si>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</si>
  <si>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</si>
  <si>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</si>
  <si>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</si>
  <si>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</si>
  <si>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</si>
  <si>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</si>
  <si>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</si>
  <si>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</si>
  <si>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</si>
  <si>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</si>
  <si>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</si>
  <si>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indexed="30"/>
        <rFont val="Calibri"/>
        <family val="2"/>
      </rPr>
      <t>Column filled in by case authors, for public use</t>
    </r>
    <r>
      <rPr>
        <b/>
        <sz val="11"/>
        <color indexed="8"/>
        <rFont val="Calibri"/>
        <family val="2"/>
        <charset val="186"/>
      </rPr>
      <t>)</t>
    </r>
  </si>
  <si>
    <r>
      <t>Comments and measures for improvement 
(</t>
    </r>
    <r>
      <rPr>
        <b/>
        <sz val="11"/>
        <color indexed="30"/>
        <rFont val="Calibri"/>
        <family val="2"/>
      </rPr>
      <t>Column filled in by case authors, for public/confidential use</t>
    </r>
    <r>
      <rPr>
        <b/>
        <sz val="11"/>
        <rFont val="Calibri"/>
        <family val="2"/>
        <charset val="186"/>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</si>
  <si>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</si>
  <si>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</si>
  <si>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</si>
  <si>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</si>
  <si>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</si>
  <si>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</si>
  <si>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</si>
  <si>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</si>
  <si>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</si>
  <si>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indexed="30"/>
        <rFont val="Calibri"/>
        <family val="2"/>
      </rPr>
      <t>Column filled in by case authors, 
for public use</t>
    </r>
    <r>
      <rPr>
        <b/>
        <sz val="11"/>
        <color indexed="8"/>
        <rFont val="Calibri"/>
        <family val="2"/>
        <charset val="186"/>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</si>
  <si>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</si>
  <si>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</si>
  <si>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</si>
  <si>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</si>
  <si>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</si>
  <si>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</si>
  <si>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</si>
  <si>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</si>
  <si>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</si>
  <si>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</si>
  <si>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</si>
  <si>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</si>
  <si>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</si>
  <si>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</si>
  <si>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</si>
  <si>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</si>
  <si>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</si>
  <si>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</si>
  <si>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</si>
  <si>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</si>
  <si>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</si>
  <si>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</si>
  <si>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</si>
  <si>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</si>
  <si>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</si>
  <si>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</si>
  <si>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</si>
  <si>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</si>
  <si>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</si>
  <si>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</si>
  <si>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</si>
  <si>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</si>
  <si>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</si>
  <si>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r>
      <t>Indicate how this criterion is met in your case - refer to evidence and provide argumentation 
(</t>
    </r>
    <r>
      <rPr>
        <b/>
        <sz val="11"/>
        <color indexed="30"/>
        <rFont val="Calibri"/>
        <family val="2"/>
      </rPr>
      <t>Column filled in by case authors</t>
    </r>
    <r>
      <rPr>
        <b/>
        <sz val="11"/>
        <rFont val="Calibri"/>
        <family val="2"/>
        <charset val="186"/>
      </rPr>
      <t>)</t>
    </r>
    <r>
      <rPr>
        <b/>
        <sz val="11"/>
        <color indexed="30"/>
        <rFont val="Calibri"/>
        <family val="2"/>
      </rPr>
      <t xml:space="preserve"> 
for public use</t>
    </r>
    <r>
      <rPr>
        <b/>
        <sz val="11"/>
        <color indexed="8"/>
        <rFont val="Calibri"/>
        <family val="2"/>
        <charset val="186"/>
      </rPr>
      <t>)</t>
    </r>
  </si>
  <si>
    <r>
      <t>Comments and measures for improvement 
(</t>
    </r>
    <r>
      <rPr>
        <b/>
        <sz val="11"/>
        <color indexed="30"/>
        <rFont val="Calibri"/>
        <family val="2"/>
      </rPr>
      <t>Column filled in by case authors</t>
    </r>
    <r>
      <rPr>
        <b/>
        <sz val="11"/>
        <rFont val="Calibri"/>
        <family val="2"/>
        <charset val="186"/>
      </rPr>
      <t>)</t>
    </r>
    <r>
      <rPr>
        <b/>
        <sz val="11"/>
        <color indexed="30"/>
        <rFont val="Calibri"/>
        <family val="2"/>
      </rPr>
      <t xml:space="preserve">
, for public/confidential use</t>
    </r>
    <r>
      <rPr>
        <b/>
        <sz val="11"/>
        <rFont val="Calibri"/>
        <family val="2"/>
        <charset val="186"/>
      </rPr>
      <t>)</t>
    </r>
  </si>
  <si>
    <t>Total per A1:</t>
  </si>
  <si>
    <t>Total per A2:</t>
  </si>
  <si>
    <t>Total per A3:</t>
  </si>
  <si>
    <t>Total per A4:</t>
  </si>
  <si>
    <t>Total per A5:</t>
  </si>
  <si>
    <t>Total per A6:</t>
  </si>
  <si>
    <t>Total per group A:</t>
  </si>
  <si>
    <r>
      <t>Comments and measures for improvement 
(</t>
    </r>
    <r>
      <rPr>
        <b/>
        <sz val="11"/>
        <color indexed="30"/>
        <rFont val="Calibri"/>
        <family val="2"/>
      </rPr>
      <t>Column filled in by case authors, for public/ confidential use</t>
    </r>
    <r>
      <rPr>
        <b/>
        <sz val="11"/>
        <rFont val="Calibri"/>
        <family val="2"/>
        <charset val="186"/>
      </rPr>
      <t>)</t>
    </r>
  </si>
  <si>
    <t>Total per B1:</t>
  </si>
  <si>
    <t>Total per B2:</t>
  </si>
  <si>
    <t>Total per B3:</t>
  </si>
  <si>
    <t>Total per group B:</t>
  </si>
  <si>
    <r>
      <t>Comments and measures for improvement 
(</t>
    </r>
    <r>
      <rPr>
        <b/>
        <sz val="11"/>
        <color indexed="30"/>
        <rFont val="Calibri"/>
        <family val="2"/>
      </rPr>
      <t>Column filled in by peer reviewers, for confidential use</t>
    </r>
    <r>
      <rPr>
        <b/>
        <sz val="11"/>
        <rFont val="Calibri"/>
        <family val="2"/>
        <charset val="186"/>
      </rPr>
      <t>)</t>
    </r>
  </si>
  <si>
    <t>Total per C4:</t>
  </si>
  <si>
    <t>Total per C5:</t>
  </si>
  <si>
    <t>Total per C6:</t>
  </si>
  <si>
    <t>Total per group D:</t>
  </si>
  <si>
    <t>Max in the group</t>
  </si>
  <si>
    <t>Total per B4:</t>
  </si>
  <si>
    <t>Total per B5:</t>
  </si>
  <si>
    <t>Total per B6:</t>
  </si>
  <si>
    <t>Total per D1:</t>
  </si>
  <si>
    <t>Total per D2:</t>
  </si>
  <si>
    <t>Total per D3:</t>
  </si>
  <si>
    <t>Total per D4:</t>
  </si>
  <si>
    <t xml:space="preserve">Minimum requirement for attestation  </t>
  </si>
  <si>
    <r>
      <t>Comments and measures for improvement 
(</t>
    </r>
    <r>
      <rPr>
        <b/>
        <sz val="11"/>
        <color indexed="30"/>
        <rFont val="Calibri"/>
        <family val="2"/>
      </rPr>
      <t>Column filled in by case authors, for public/</t>
    </r>
    <r>
      <rPr>
        <sz val="11"/>
        <color indexed="30"/>
        <rFont val="Calibri"/>
        <family val="2"/>
        <charset val="186"/>
      </rPr>
      <t>confidential</t>
    </r>
    <r>
      <rPr>
        <b/>
        <sz val="11"/>
        <color indexed="30"/>
        <rFont val="Calibri"/>
        <family val="2"/>
      </rPr>
      <t xml:space="preserve"> use</t>
    </r>
    <r>
      <rPr>
        <b/>
        <sz val="11"/>
        <rFont val="Calibri"/>
        <family val="2"/>
        <charset val="186"/>
      </rPr>
      <t>)</t>
    </r>
  </si>
  <si>
    <t>max 5</t>
  </si>
  <si>
    <t>max 4,5</t>
  </si>
  <si>
    <t>max 7,5</t>
  </si>
  <si>
    <t>max 6</t>
  </si>
  <si>
    <t>max 3</t>
  </si>
  <si>
    <t>max 4</t>
  </si>
  <si>
    <t>max 2</t>
  </si>
  <si>
    <t>max 5,5</t>
  </si>
  <si>
    <t>max 3,5</t>
  </si>
  <si>
    <t xml:space="preserve">Since the primary objective of the course is competence development, learning objectives and outcomes based on competences are extremely important and formulated in a measurable way. Unfortunately, there are no course materials available in a full-scale. </t>
  </si>
  <si>
    <t>The development of all course materials has started to improve the quality of the course.</t>
  </si>
  <si>
    <t>The lack of resources does not allow the use of a really wide choice of learning methods. Unfortunately the LMS (Moodle) does not allow the collaboration, which would be essential. Home-based learning is much more passive, F2F sessions are increasingly utilizing and based on active learning. Active learning is either individual, pair or group work.  As a course developer I tend to think that creativity and critical thinking is never fully implemented. Becasue of the workload of the course supplementary tasks are rare and much more related to the thesis.</t>
  </si>
  <si>
    <t>Since the course is being redeveloped due to basic structural changes, there are opportunities to introduce a wider scope of assessment strategies (self-assessment and portfolio among others). This has been definitely decided and planned. Much improvement is expected due to the changes in the course materials and the assessment.</t>
  </si>
  <si>
    <t>Multi-media format course materials are badly needed, however the financial resources need to be found. Learners are always encouraged to use OER. Copyright issues are always clearly indicated in all course materials and instructional aids.</t>
  </si>
  <si>
    <t xml:space="preserve">Learning assignments are designed and used in accordance with the learning outcomes (to develop and  improve the necessary skills and competences). However, because the teachers' freedom, the standard can and surely does vary. </t>
  </si>
  <si>
    <t>Since the courseis for persons who will practice mentoring in the future and mentors are not employed in each school, real-life situations and cooperation with colleagues and employers are not always possible.</t>
  </si>
  <si>
    <t xml:space="preserve">So far cntent has been much more important as mentoring in schools is a n absolutely new activity in schools, and is often interpreted differently.  </t>
  </si>
  <si>
    <t>Course materials can be downloaded and printed. Since the materials are normally much longer than a few screens, it is supposed that most learners print them and use them in this format. It is also due to the fact that most of them do not have mobile ICT tools to use.</t>
  </si>
  <si>
    <t>Because of the lack of an online format, wikis, blogs etc are not used, but are planned as soon as the technology allows it.</t>
  </si>
  <si>
    <t>No self-assessment tasks have been integrated so far, but are planned. Feedback is provided in different formats.</t>
  </si>
  <si>
    <t>Not yet introduced, but necessary and planned.</t>
  </si>
  <si>
    <t>Virtual meetings, online classroom activities are not used due to the technological limitations. Lectures (presentations) are available for the students in a format which all of the can use.</t>
  </si>
  <si>
    <t>The standard of the course materials is of key importance and paid very much atention to. No video and audio materials have been used so far.</t>
  </si>
  <si>
    <t>Since the learners work full-time and the curriculum cannot take it into consideration (cannot be shortened), the workload might be too much at times. Although the students' requirements may vary in a great deal depending on their prior knowledge, practice etc.</t>
  </si>
  <si>
    <t>The course content has been given more importance so far, consequently, the generalesthetics have been neglected.</t>
  </si>
  <si>
    <t>Copyright issues are a high priority and implemented.</t>
  </si>
  <si>
    <t>Fully implemented. It is manadatory for all teachers, tutors to provide the clear structure of the material and make it available.</t>
  </si>
  <si>
    <t>Fully implemented. It is manadatory for all teachers, tutors to provide the bibliography and make it available.</t>
  </si>
  <si>
    <t>The motivation level is high because of the certificate and the resulting higher payment category.</t>
  </si>
  <si>
    <t>The level of interactivity is too low, it needs improving. Since the motivation level of the students is very high, drop-out is rare, interactivity has not been considered essential.  However, when the students have roblems with understanding, accessing the content, it can be fully implemented.</t>
  </si>
  <si>
    <t>Course information, learning support is available and systematic.</t>
  </si>
  <si>
    <t>Fully implemented, as it is mandatory for the sake of accreditation. The schedule of meetings is provided in advance, so is the schedule of assignments. Equal distribution is always paid attention to.</t>
  </si>
  <si>
    <t>Development have to be finished</t>
  </si>
  <si>
    <t>More moodle based groupwork should be implemented</t>
  </si>
  <si>
    <t>Moodle activity training should be implemented</t>
  </si>
  <si>
    <t>learner involvment should be considered</t>
  </si>
  <si>
    <t>There should be a wider view on reviewing assesment strategies than portfolio assessment, Moodle is supporting other, like workshop mutual assessment.</t>
  </si>
  <si>
    <t>Encouragement should be enhanced by specific training of how to do so.</t>
  </si>
  <si>
    <t>A deeper understanding of OER by internal training would help</t>
  </si>
  <si>
    <t>specific assignment strategy broken down to the most typical outcomes should be implemented</t>
  </si>
  <si>
    <t>Wider use of Bloom taxonomy with worked out exampes of testing shouldbe implemented</t>
  </si>
  <si>
    <t>First time use of the course should be considered as piloting course</t>
  </si>
  <si>
    <t>First semester feedbacks should be used to enhance validity and for better contextualisation.</t>
  </si>
  <si>
    <t>The course navigation is clear.</t>
  </si>
  <si>
    <t>More on-line tools for cross referencing should be used.</t>
  </si>
  <si>
    <t>As a next step HTML format of material should be adapted.</t>
  </si>
  <si>
    <t>All parts of the course should be designed as on-line material to avoid printing.</t>
  </si>
  <si>
    <t>Technology is already there, methodological further training should be implemented</t>
  </si>
  <si>
    <t>On-line group work methods should be used.</t>
  </si>
  <si>
    <t>Moodle offers self assessment as standard at Workshops.</t>
  </si>
  <si>
    <t>Automatis self-assesment tools should be used.</t>
  </si>
  <si>
    <t>linking can be automatic</t>
  </si>
  <si>
    <t>Glossary linking shold be used.</t>
  </si>
  <si>
    <t>APPI has tools for Virtual classroom (videoconference) Students does not need any extra investment</t>
  </si>
  <si>
    <t>APPI internal training for implemented On-line toos for test generation and Videoconference should be planned.</t>
  </si>
  <si>
    <t>Ok</t>
  </si>
  <si>
    <t>highlighting of core knowledge and internal modularisation should be considered.</t>
  </si>
  <si>
    <t>Personal learning plans, and focus on specific needs could decrease workload for some of the students.</t>
  </si>
  <si>
    <t>More emphasis on the layout should be planned.</t>
  </si>
  <si>
    <t>A second desing round can be useful.</t>
  </si>
  <si>
    <t>ok</t>
  </si>
  <si>
    <t>Higher interactivity can be reached relatively easily with Moodle tools.</t>
  </si>
  <si>
    <t>The availability of support is also important at adult learners.</t>
  </si>
  <si>
    <t>Continous on-line help should be implemented.</t>
  </si>
  <si>
    <t>Automatic feedback channels should be set-up in moodle</t>
  </si>
  <si>
    <t>Case title</t>
  </si>
  <si>
    <t>Case authors</t>
  </si>
  <si>
    <r>
      <t xml:space="preserve">Quality criteria for ICT integration </t>
    </r>
    <r>
      <rPr>
        <b/>
        <sz val="11"/>
        <rFont val="Calibri"/>
        <family val="2"/>
      </rPr>
      <t>on Curriculum level - SELF-ASSESSMENT AND CASE DEVELOPMENT TEMPLATE</t>
    </r>
  </si>
  <si>
    <t xml:space="preserve">Quality criteria were developed by </t>
  </si>
  <si>
    <t>Airina Volungevičienė, Estela Daukšienė, Margarita Poškutė, Dalia Baziukė</t>
  </si>
  <si>
    <t>Institutions, 
affiliation</t>
  </si>
  <si>
    <t>Vytautas Magnus University, Revive VET project consortium</t>
  </si>
  <si>
    <t xml:space="preserve">POST GRADUATE MENTOR-TEACHER TRAINING AT BME </t>
  </si>
  <si>
    <t>Judit Vidékiné Reményi, BME Department of Technical Pedagogy</t>
  </si>
</sst>
</file>

<file path=xl/styles.xml><?xml version="1.0" encoding="utf-8"?>
<styleSheet xmlns="http://schemas.openxmlformats.org/spreadsheetml/2006/main">
  <numFmts count="2">
    <numFmt numFmtId="164" formatCode="0.0%"/>
    <numFmt numFmtId="165" formatCode="0.0"/>
  </numFmts>
  <fonts count="3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indexed="10"/>
      <name val="Calibri"/>
      <family val="2"/>
      <charset val="186"/>
    </font>
    <font>
      <b/>
      <sz val="11"/>
      <color indexed="8"/>
      <name val="Calibri"/>
      <family val="2"/>
      <charset val="186"/>
    </font>
    <font>
      <b/>
      <i/>
      <sz val="11"/>
      <color indexed="8"/>
      <name val="Calibri"/>
      <family val="2"/>
      <charset val="186"/>
    </font>
    <font>
      <b/>
      <sz val="10"/>
      <color indexed="8"/>
      <name val="Arial"/>
      <family val="2"/>
    </font>
    <font>
      <i/>
      <sz val="11"/>
      <color indexed="8"/>
      <name val="Calibri"/>
      <family val="2"/>
      <charset val="186"/>
    </font>
    <font>
      <b/>
      <sz val="11"/>
      <color indexed="8"/>
      <name val="Calibri"/>
      <family val="2"/>
    </font>
    <font>
      <sz val="11"/>
      <color indexed="10"/>
      <name val="Calibri"/>
      <family val="2"/>
      <charset val="186"/>
    </font>
    <font>
      <b/>
      <sz val="8"/>
      <color indexed="8"/>
      <name val="Calibri"/>
      <family val="2"/>
    </font>
    <font>
      <b/>
      <sz val="11"/>
      <name val="Calibri"/>
      <family val="2"/>
    </font>
    <font>
      <i/>
      <sz val="11"/>
      <color indexed="8"/>
      <name val="Calibri"/>
      <family val="2"/>
    </font>
    <font>
      <b/>
      <i/>
      <sz val="11"/>
      <name val="Calibri"/>
      <family val="2"/>
    </font>
    <font>
      <b/>
      <sz val="11"/>
      <name val="Calibri"/>
      <family val="2"/>
      <charset val="186"/>
    </font>
    <font>
      <b/>
      <sz val="11"/>
      <color indexed="30"/>
      <name val="Calibri"/>
      <family val="2"/>
    </font>
    <font>
      <sz val="10"/>
      <color indexed="8"/>
      <name val="Calibri"/>
      <family val="2"/>
      <charset val="186"/>
    </font>
    <font>
      <sz val="10"/>
      <name val="Calibri"/>
      <family val="2"/>
      <charset val="186"/>
    </font>
    <font>
      <sz val="10"/>
      <color indexed="30"/>
      <name val="Calibri"/>
      <family val="2"/>
      <charset val="186"/>
    </font>
    <font>
      <sz val="9"/>
      <color indexed="81"/>
      <name val="Tahoma"/>
      <family val="2"/>
    </font>
    <font>
      <b/>
      <sz val="9"/>
      <color indexed="81"/>
      <name val="Tahoma"/>
      <family val="2"/>
    </font>
    <font>
      <b/>
      <sz val="11"/>
      <color indexed="30"/>
      <name val="Calibri"/>
      <family val="2"/>
      <charset val="186"/>
    </font>
    <font>
      <sz val="11"/>
      <color indexed="8"/>
      <name val="Calibri"/>
      <family val="2"/>
      <charset val="186"/>
    </font>
    <font>
      <sz val="11"/>
      <color indexed="30"/>
      <name val="Calibri"/>
      <family val="2"/>
      <charset val="186"/>
    </font>
    <font>
      <b/>
      <sz val="11"/>
      <color theme="1"/>
      <name val="Calibri"/>
      <family val="2"/>
      <scheme val="minor"/>
    </font>
    <font>
      <sz val="11"/>
      <name val="Calibri"/>
      <family val="2"/>
      <charset val="186"/>
    </font>
  </fonts>
  <fills count="8">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indexed="31"/>
        <bgColor indexed="64"/>
      </patternFill>
    </fill>
    <fill>
      <patternFill patternType="solid">
        <fgColor indexed="49"/>
        <bgColor indexed="64"/>
      </patternFill>
    </fill>
    <fill>
      <patternFill patternType="solid">
        <fgColor theme="3" tint="0.79998168889431442"/>
        <bgColor indexed="64"/>
      </patternFill>
    </fill>
    <fill>
      <patternFill patternType="solid">
        <fgColor theme="0"/>
        <bgColor indexed="64"/>
      </patternFill>
    </fill>
  </fills>
  <borders count="29">
    <border>
      <left/>
      <right/>
      <top/>
      <bottom/>
      <diagonal/>
    </border>
    <border>
      <left/>
      <right/>
      <top/>
      <bottom style="thick">
        <color indexed="10"/>
      </bottom>
      <diagonal/>
    </border>
    <border>
      <left/>
      <right style="thick">
        <color indexed="10"/>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style="medium">
        <color indexed="10"/>
      </left>
      <right style="medium">
        <color indexed="10"/>
      </right>
      <top style="medium">
        <color indexed="10"/>
      </top>
      <bottom style="medium">
        <color indexed="1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10"/>
      </left>
      <right style="medium">
        <color indexed="10"/>
      </right>
      <top/>
      <bottom style="medium">
        <color indexed="10"/>
      </bottom>
      <diagonal/>
    </border>
    <border>
      <left/>
      <right style="thin">
        <color indexed="64"/>
      </right>
      <top/>
      <bottom/>
      <diagonal/>
    </border>
    <border>
      <left/>
      <right/>
      <top/>
      <bottom style="medium">
        <color indexed="1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9" fontId="27" fillId="0" borderId="0" applyFont="0" applyFill="0" applyBorder="0" applyAlignment="0" applyProtection="0"/>
  </cellStyleXfs>
  <cellXfs count="149">
    <xf numFmtId="0" fontId="0" fillId="0" borderId="0" xfId="0"/>
    <xf numFmtId="0" fontId="0" fillId="0" borderId="1" xfId="0" applyBorder="1"/>
    <xf numFmtId="0" fontId="0" fillId="0" borderId="2"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0" fillId="0" borderId="3"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4" xfId="0" applyBorder="1" applyAlignment="1">
      <alignment horizontal="center" vertical="top"/>
    </xf>
    <xf numFmtId="0" fontId="0" fillId="0" borderId="4"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4" xfId="0" applyNumberFormat="1" applyBorder="1" applyAlignment="1">
      <alignment horizontal="center" vertical="top"/>
    </xf>
    <xf numFmtId="0" fontId="15" fillId="0" borderId="0" xfId="0" applyFont="1"/>
    <xf numFmtId="0" fontId="0" fillId="0" borderId="0" xfId="0" applyAlignment="1">
      <alignment vertical="center" wrapText="1"/>
    </xf>
    <xf numFmtId="0" fontId="0" fillId="2" borderId="0" xfId="0" applyFill="1" applyAlignment="1">
      <alignment vertical="center" wrapText="1"/>
    </xf>
    <xf numFmtId="0" fontId="2" fillId="0" borderId="0" xfId="0" applyFont="1" applyAlignment="1">
      <alignment horizontal="left"/>
    </xf>
    <xf numFmtId="10" fontId="13" fillId="2" borderId="5" xfId="0" applyNumberFormat="1" applyFont="1" applyFill="1" applyBorder="1"/>
    <xf numFmtId="10" fontId="16" fillId="0" borderId="6" xfId="0" applyNumberFormat="1" applyFont="1" applyBorder="1" applyAlignment="1">
      <alignment horizontal="center"/>
    </xf>
    <xf numFmtId="10" fontId="16" fillId="0" borderId="5"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4" xfId="0" applyFont="1" applyBorder="1" applyAlignment="1">
      <alignment horizontal="center" vertical="top"/>
    </xf>
    <xf numFmtId="10" fontId="13" fillId="0" borderId="0" xfId="0" applyNumberFormat="1" applyFont="1" applyBorder="1" applyAlignment="1">
      <alignment horizontal="left" vertical="top"/>
    </xf>
    <xf numFmtId="0" fontId="9" fillId="0" borderId="4" xfId="0" applyFont="1" applyBorder="1" applyAlignment="1">
      <alignment horizontal="left" vertical="top"/>
    </xf>
    <xf numFmtId="0" fontId="0" fillId="0" borderId="4" xfId="0" applyBorder="1" applyAlignment="1">
      <alignment horizontal="left" vertical="top"/>
    </xf>
    <xf numFmtId="0" fontId="21" fillId="0" borderId="4" xfId="0" applyFont="1" applyBorder="1" applyAlignment="1">
      <alignment horizontal="left" vertical="top"/>
    </xf>
    <xf numFmtId="0" fontId="22" fillId="0" borderId="4" xfId="0" applyFont="1" applyBorder="1" applyAlignment="1">
      <alignment horizontal="left" vertical="top" wrapText="1"/>
    </xf>
    <xf numFmtId="0" fontId="21" fillId="0" borderId="4" xfId="0" applyFont="1" applyBorder="1" applyAlignment="1">
      <alignment horizontal="left" vertical="top" wrapText="1"/>
    </xf>
    <xf numFmtId="0" fontId="11" fillId="0" borderId="4"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7"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5" xfId="0" applyNumberFormat="1" applyFont="1" applyFill="1" applyBorder="1"/>
    <xf numFmtId="0" fontId="17" fillId="0" borderId="0" xfId="0" applyFont="1" applyBorder="1" applyAlignment="1">
      <alignment horizontal="right" vertical="top"/>
    </xf>
    <xf numFmtId="0" fontId="28" fillId="0" borderId="8" xfId="0" applyFont="1" applyBorder="1" applyAlignment="1">
      <alignment horizontal="left" vertical="top" wrapText="1"/>
    </xf>
    <xf numFmtId="164" fontId="21" fillId="2" borderId="4" xfId="1" applyNumberFormat="1" applyFont="1" applyFill="1" applyBorder="1" applyAlignment="1">
      <alignment horizontal="center" vertical="top"/>
    </xf>
    <xf numFmtId="164" fontId="21" fillId="5" borderId="4" xfId="1" applyNumberFormat="1" applyFont="1" applyFill="1" applyBorder="1" applyAlignment="1">
      <alignment horizontal="center" vertical="top"/>
    </xf>
    <xf numFmtId="0" fontId="22" fillId="0" borderId="4" xfId="0" applyFont="1" applyBorder="1" applyAlignment="1">
      <alignment horizontal="left" vertical="center" wrapText="1"/>
    </xf>
    <xf numFmtId="0" fontId="21" fillId="0" borderId="4" xfId="0" applyFont="1" applyBorder="1" applyAlignment="1">
      <alignment horizontal="left" vertical="center" wrapText="1"/>
    </xf>
    <xf numFmtId="9" fontId="9" fillId="0" borderId="4" xfId="1" applyFont="1" applyBorder="1" applyAlignment="1">
      <alignment horizontal="left" vertical="top"/>
    </xf>
    <xf numFmtId="0" fontId="22" fillId="0" borderId="4" xfId="0" applyFont="1" applyBorder="1" applyAlignment="1">
      <alignment horizontal="center" vertical="top"/>
    </xf>
    <xf numFmtId="0" fontId="9" fillId="0" borderId="9" xfId="0" applyFont="1" applyBorder="1" applyAlignment="1">
      <alignment horizontal="left" vertical="top"/>
    </xf>
    <xf numFmtId="0" fontId="8" fillId="0" borderId="10" xfId="0" applyFont="1" applyBorder="1" applyAlignment="1">
      <alignment horizontal="left" vertical="top"/>
    </xf>
    <xf numFmtId="0" fontId="9" fillId="0" borderId="11" xfId="0" applyFont="1" applyBorder="1" applyAlignment="1">
      <alignment horizontal="left" vertical="center" wrapText="1"/>
    </xf>
    <xf numFmtId="0" fontId="26" fillId="2" borderId="4" xfId="0" applyFont="1" applyFill="1" applyBorder="1" applyAlignment="1">
      <alignment horizontal="center" wrapText="1"/>
    </xf>
    <xf numFmtId="0" fontId="19" fillId="5" borderId="4" xfId="0" applyFont="1" applyFill="1" applyBorder="1" applyAlignment="1">
      <alignment horizontal="center" wrapText="1"/>
    </xf>
    <xf numFmtId="0" fontId="19" fillId="2" borderId="4" xfId="0" applyFont="1" applyFill="1" applyBorder="1" applyAlignment="1">
      <alignment horizontal="center" vertical="top"/>
    </xf>
    <xf numFmtId="0" fontId="19" fillId="5" borderId="4" xfId="0" applyFont="1" applyFill="1" applyBorder="1" applyAlignment="1">
      <alignment horizontal="center" vertical="top" wrapText="1"/>
    </xf>
    <xf numFmtId="0" fontId="0" fillId="0" borderId="11" xfId="0" applyBorder="1" applyAlignment="1">
      <alignment horizontal="left" vertical="top"/>
    </xf>
    <xf numFmtId="0" fontId="9" fillId="2" borderId="4" xfId="0" applyFont="1" applyFill="1" applyBorder="1" applyAlignment="1">
      <alignment horizontal="center" vertical="top" wrapText="1"/>
    </xf>
    <xf numFmtId="0" fontId="19" fillId="2" borderId="12" xfId="0" applyFont="1" applyFill="1" applyBorder="1" applyAlignment="1">
      <alignment horizontal="center" vertical="top" wrapText="1"/>
    </xf>
    <xf numFmtId="0" fontId="10" fillId="0" borderId="13" xfId="0" applyFont="1" applyBorder="1" applyAlignment="1">
      <alignment horizontal="left" vertical="top"/>
    </xf>
    <xf numFmtId="1" fontId="10" fillId="0" borderId="14" xfId="0" applyNumberFormat="1" applyFont="1" applyBorder="1" applyAlignment="1">
      <alignment horizontal="center" vertical="top"/>
    </xf>
    <xf numFmtId="0" fontId="10" fillId="0" borderId="14" xfId="0" applyFont="1" applyBorder="1" applyAlignment="1">
      <alignment horizontal="left" vertical="top"/>
    </xf>
    <xf numFmtId="10" fontId="13" fillId="0" borderId="7" xfId="0" applyNumberFormat="1" applyFont="1" applyBorder="1" applyAlignment="1">
      <alignment horizontal="center" vertical="top"/>
    </xf>
    <xf numFmtId="0" fontId="9" fillId="0" borderId="12" xfId="0" applyFont="1" applyBorder="1" applyAlignment="1">
      <alignment vertical="top"/>
    </xf>
    <xf numFmtId="0" fontId="9" fillId="2" borderId="4" xfId="0" applyFont="1" applyFill="1" applyBorder="1" applyAlignment="1">
      <alignment horizontal="center" vertical="top"/>
    </xf>
    <xf numFmtId="0" fontId="19" fillId="5" borderId="12" xfId="0" applyFont="1" applyFill="1" applyBorder="1" applyAlignment="1">
      <alignment horizontal="center" vertical="top" wrapText="1"/>
    </xf>
    <xf numFmtId="0" fontId="0" fillId="0" borderId="15" xfId="0" applyBorder="1" applyAlignment="1">
      <alignment horizontal="left" vertical="top"/>
    </xf>
    <xf numFmtId="9" fontId="13" fillId="0" borderId="7" xfId="0" applyNumberFormat="1" applyFont="1" applyBorder="1" applyAlignment="1">
      <alignment horizontal="center" vertical="center"/>
    </xf>
    <xf numFmtId="164" fontId="0" fillId="0" borderId="4" xfId="0" applyNumberFormat="1" applyBorder="1" applyAlignment="1">
      <alignment horizontal="center" vertical="top"/>
    </xf>
    <xf numFmtId="0" fontId="9" fillId="0" borderId="13" xfId="0" applyFont="1" applyBorder="1" applyAlignment="1">
      <alignment horizontal="left" vertical="top" wrapText="1"/>
    </xf>
    <xf numFmtId="0" fontId="0" fillId="0" borderId="11"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2" xfId="0" applyBorder="1" applyAlignment="1">
      <alignment horizontal="left" vertical="top"/>
    </xf>
    <xf numFmtId="10" fontId="13" fillId="0" borderId="16"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3" xfId="0" applyFont="1" applyBorder="1" applyAlignment="1">
      <alignment horizontal="left" vertical="top"/>
    </xf>
    <xf numFmtId="0" fontId="9" fillId="0" borderId="11" xfId="0" applyFont="1" applyBorder="1" applyAlignment="1">
      <alignment horizontal="left" vertical="top" wrapText="1"/>
    </xf>
    <xf numFmtId="0" fontId="11" fillId="0" borderId="11"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4" xfId="0" applyNumberFormat="1" applyFont="1" applyBorder="1" applyAlignment="1">
      <alignment horizontal="left" vertical="top"/>
    </xf>
    <xf numFmtId="0" fontId="23" fillId="0" borderId="14" xfId="0" applyFont="1"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21" fillId="0" borderId="4" xfId="0" applyFont="1" applyBorder="1" applyAlignment="1" applyProtection="1">
      <alignment horizontal="left" vertical="top" wrapText="1"/>
      <protection locked="0"/>
    </xf>
    <xf numFmtId="0" fontId="21" fillId="0" borderId="4" xfId="0" applyFont="1" applyBorder="1" applyAlignment="1" applyProtection="1">
      <alignment horizontal="left" vertical="top"/>
      <protection locked="0"/>
    </xf>
    <xf numFmtId="0" fontId="23" fillId="0" borderId="4" xfId="0" applyFont="1" applyBorder="1" applyAlignment="1" applyProtection="1">
      <alignment horizontal="left" vertical="top" wrapText="1"/>
      <protection locked="0"/>
    </xf>
    <xf numFmtId="0" fontId="23" fillId="0" borderId="17"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8" xfId="0" applyBorder="1" applyAlignment="1">
      <alignment horizontal="center" wrapText="1"/>
    </xf>
    <xf numFmtId="0" fontId="13" fillId="4" borderId="0" xfId="0" applyFont="1" applyFill="1" applyAlignment="1">
      <alignment horizontal="center" vertical="center" wrapText="1"/>
    </xf>
    <xf numFmtId="0" fontId="0" fillId="4" borderId="0" xfId="0" applyFill="1" applyAlignment="1">
      <alignment horizont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17" fillId="0" borderId="10" xfId="0" applyFont="1" applyBorder="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6" fillId="0" borderId="19" xfId="0" applyFont="1"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0" fillId="0" borderId="22" xfId="0"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9" fillId="0" borderId="10" xfId="0" applyFont="1" applyBorder="1" applyAlignment="1">
      <alignment horizontal="right" vertical="top"/>
    </xf>
    <xf numFmtId="0" fontId="9" fillId="0" borderId="11" xfId="0" applyFont="1" applyBorder="1" applyAlignment="1">
      <alignment horizontal="right" vertical="top"/>
    </xf>
    <xf numFmtId="0" fontId="9" fillId="0" borderId="12" xfId="0" applyFont="1" applyBorder="1" applyAlignment="1">
      <alignment horizontal="right" vertical="top"/>
    </xf>
    <xf numFmtId="0" fontId="13" fillId="0" borderId="15" xfId="0" applyFont="1" applyBorder="1" applyAlignment="1">
      <alignment horizontal="right" vertical="top"/>
    </xf>
    <xf numFmtId="0" fontId="17" fillId="0" borderId="0" xfId="0" applyFont="1" applyAlignment="1">
      <alignment horizontal="right" vertical="top"/>
    </xf>
    <xf numFmtId="0" fontId="0" fillId="0" borderId="4" xfId="0" applyBorder="1" applyAlignment="1" applyProtection="1">
      <alignment horizontal="center" vertical="top" wrapText="1"/>
      <protection locked="0"/>
    </xf>
    <xf numFmtId="0" fontId="0" fillId="0" borderId="4" xfId="0" applyBorder="1" applyAlignment="1" applyProtection="1">
      <alignment horizontal="center" vertical="top"/>
      <protection locked="0"/>
    </xf>
    <xf numFmtId="0" fontId="0" fillId="0" borderId="24"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1" fillId="6" borderId="2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7" borderId="4" xfId="0" applyFont="1" applyFill="1" applyBorder="1" applyAlignment="1" applyProtection="1">
      <alignment horizontal="center" vertical="center" wrapText="1"/>
      <protection locked="0"/>
    </xf>
    <xf numFmtId="0" fontId="1" fillId="7" borderId="26"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protection locked="0"/>
    </xf>
    <xf numFmtId="0" fontId="1" fillId="7" borderId="26" xfId="0" applyFont="1" applyFill="1" applyBorder="1" applyAlignment="1" applyProtection="1">
      <alignment horizontal="center" vertical="center"/>
      <protection locked="0"/>
    </xf>
    <xf numFmtId="0" fontId="1" fillId="6" borderId="27" xfId="0" applyFont="1" applyFill="1" applyBorder="1" applyAlignment="1">
      <alignment horizontal="center" wrapText="1"/>
    </xf>
    <xf numFmtId="0" fontId="1" fillId="6" borderId="3" xfId="0" applyFont="1" applyFill="1" applyBorder="1" applyAlignment="1">
      <alignment horizontal="center" wrapText="1"/>
    </xf>
    <xf numFmtId="0" fontId="1" fillId="6" borderId="28" xfId="0" applyFont="1" applyFill="1" applyBorder="1" applyAlignment="1">
      <alignment horizontal="center" wrapText="1"/>
    </xf>
    <xf numFmtId="0" fontId="1" fillId="7" borderId="0" xfId="0" applyFont="1" applyFill="1"/>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xf>
    <xf numFmtId="0" fontId="1" fillId="6" borderId="4" xfId="0" applyFont="1" applyFill="1" applyBorder="1" applyAlignment="1">
      <alignment horizontal="center" vertical="center"/>
    </xf>
    <xf numFmtId="0" fontId="29" fillId="6" borderId="25"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0" fillId="6" borderId="4" xfId="0" applyFill="1" applyBorder="1" applyAlignment="1">
      <alignment horizontal="center" wrapText="1"/>
    </xf>
    <xf numFmtId="0" fontId="0" fillId="6" borderId="26" xfId="0" applyFill="1" applyBorder="1" applyAlignment="1">
      <alignment horizontal="center" vertical="center"/>
    </xf>
    <xf numFmtId="0" fontId="30" fillId="0" borderId="4"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100965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76975" y="8591550"/>
          <a:ext cx="838200" cy="295275"/>
        </a:xfrm>
        <a:prstGeom prst="rect">
          <a:avLst/>
        </a:prstGeom>
        <a:noFill/>
        <a:ln w="9525">
          <a:noFill/>
          <a:miter lim="800000"/>
          <a:headEnd/>
          <a:tailEnd/>
        </a:ln>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819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1647825"/>
          <a:ext cx="838200" cy="295275"/>
        </a:xfrm>
        <a:prstGeom prst="rect">
          <a:avLst/>
        </a:prstGeom>
        <a:noFill/>
        <a:ln w="9525">
          <a:noFill/>
          <a:miter lim="800000"/>
          <a:headEnd/>
          <a:tailEnd/>
        </a:ln>
      </xdr:spPr>
    </xdr:pic>
    <xdr:clientData/>
  </xdr:twoCellAnchor>
  <xdr:twoCellAnchor editAs="oneCell">
    <xdr:from>
      <xdr:col>1</xdr:col>
      <xdr:colOff>0</xdr:colOff>
      <xdr:row>0</xdr:row>
      <xdr:rowOff>19050</xdr:rowOff>
    </xdr:from>
    <xdr:to>
      <xdr:col>2</xdr:col>
      <xdr:colOff>304800</xdr:colOff>
      <xdr:row>1</xdr:row>
      <xdr:rowOff>19050</xdr:rowOff>
    </xdr:to>
    <xdr:pic>
      <xdr:nvPicPr>
        <xdr:cNvPr id="8195" name="Picture 3" descr="eu-flag.png"/>
        <xdr:cNvPicPr>
          <a:picLocks noChangeAspect="1"/>
        </xdr:cNvPicPr>
      </xdr:nvPicPr>
      <xdr:blipFill>
        <a:blip xmlns:r="http://schemas.openxmlformats.org/officeDocument/2006/relationships" r:embed="rId3" cstate="print"/>
        <a:srcRect t="22656" r="87190" b="16406"/>
        <a:stretch>
          <a:fillRect/>
        </a:stretch>
      </xdr:blipFill>
      <xdr:spPr bwMode="auto">
        <a:xfrm>
          <a:off x="152400" y="19050"/>
          <a:ext cx="1143000" cy="752475"/>
        </a:xfrm>
        <a:prstGeom prst="rect">
          <a:avLst/>
        </a:prstGeom>
        <a:noFill/>
        <a:ln w="9525">
          <a:noFill/>
          <a:miter lim="800000"/>
          <a:headEnd/>
          <a:tailEnd/>
        </a:ln>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5" name="Picture 4" descr="eu-flag.png"/>
        <xdr:cNvPicPr>
          <a:picLocks noChangeAspect="1"/>
        </xdr:cNvPicPr>
      </xdr:nvPicPr>
      <xdr:blipFill>
        <a:blip xmlns:r="http://schemas.openxmlformats.org/officeDocument/2006/relationships" r:embed="rId3" cstate="print"/>
        <a:srcRect t="22656" r="87190" b="16406"/>
        <a:stretch>
          <a:fillRect/>
        </a:stretch>
      </xdr:blipFill>
      <xdr:spPr>
        <a:xfrm>
          <a:off x="160020" y="19049"/>
          <a:ext cx="1165860" cy="743478"/>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1660" y="260604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208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63050" y="16821150"/>
          <a:ext cx="9525" cy="295275"/>
        </a:xfrm>
        <a:prstGeom prst="rect">
          <a:avLst/>
        </a:prstGeom>
        <a:noFill/>
        <a:ln w="9525">
          <a:noFill/>
          <a:miter lim="800000"/>
          <a:headEnd/>
          <a:tailEnd/>
        </a:ln>
      </xdr:spPr>
    </xdr:pic>
    <xdr:clientData/>
  </xdr:twoCellAnchor>
  <xdr:twoCellAnchor editAs="oneCell">
    <xdr:from>
      <xdr:col>10</xdr:col>
      <xdr:colOff>0</xdr:colOff>
      <xdr:row>46</xdr:row>
      <xdr:rowOff>0</xdr:rowOff>
    </xdr:from>
    <xdr:to>
      <xdr:col>10</xdr:col>
      <xdr:colOff>838200</xdr:colOff>
      <xdr:row>46</xdr:row>
      <xdr:rowOff>295275</xdr:rowOff>
    </xdr:to>
    <xdr:pic>
      <xdr:nvPicPr>
        <xdr:cNvPr id="208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63050" y="16821150"/>
          <a:ext cx="838200" cy="295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514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9515475" y="11725275"/>
          <a:ext cx="0" cy="295275"/>
        </a:xfrm>
        <a:prstGeom prst="rect">
          <a:avLst/>
        </a:prstGeom>
        <a:noFill/>
        <a:ln w="9525">
          <a:noFill/>
          <a:miter lim="800000"/>
          <a:headEnd/>
          <a:tailEnd/>
        </a:ln>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514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15475" y="11725275"/>
          <a:ext cx="838200" cy="2952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412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9201150" y="12973050"/>
          <a:ext cx="0" cy="514350"/>
        </a:xfrm>
        <a:prstGeom prst="rect">
          <a:avLst/>
        </a:prstGeom>
        <a:noFill/>
        <a:ln w="9525">
          <a:noFill/>
          <a:miter lim="800000"/>
          <a:headEnd/>
          <a:tailEnd/>
        </a:ln>
      </xdr:spPr>
    </xdr:pic>
    <xdr:clientData/>
  </xdr:twoCellAnchor>
  <xdr:twoCellAnchor editAs="oneCell">
    <xdr:from>
      <xdr:col>9</xdr:col>
      <xdr:colOff>0</xdr:colOff>
      <xdr:row>38</xdr:row>
      <xdr:rowOff>0</xdr:rowOff>
    </xdr:from>
    <xdr:to>
      <xdr:col>9</xdr:col>
      <xdr:colOff>0</xdr:colOff>
      <xdr:row>38</xdr:row>
      <xdr:rowOff>295275</xdr:rowOff>
    </xdr:to>
    <xdr:pic>
      <xdr:nvPicPr>
        <xdr:cNvPr id="4126"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6867525" y="12973050"/>
          <a:ext cx="0" cy="295275"/>
        </a:xfrm>
        <a:prstGeom prst="rect">
          <a:avLst/>
        </a:prstGeom>
        <a:noFill/>
        <a:ln w="9525">
          <a:noFill/>
          <a:miter lim="800000"/>
          <a:headEnd/>
          <a:tailEnd/>
        </a:ln>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412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67525" y="12973050"/>
          <a:ext cx="838200" cy="2952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30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048500" y="8058150"/>
          <a:ext cx="0" cy="295275"/>
        </a:xfrm>
        <a:prstGeom prst="rect">
          <a:avLst/>
        </a:prstGeom>
        <a:noFill/>
        <a:ln w="9525">
          <a:noFill/>
          <a:miter lim="800000"/>
          <a:headEnd/>
          <a:tailEnd/>
        </a:ln>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09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86875" y="8058150"/>
          <a:ext cx="838200" cy="295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R28"/>
  <sheetViews>
    <sheetView tabSelected="1" zoomScaleNormal="100" workbookViewId="0">
      <selection activeCell="G36" sqref="G36"/>
    </sheetView>
  </sheetViews>
  <sheetFormatPr defaultRowHeight="14.4"/>
  <cols>
    <col min="1" max="1" width="2.33203125" customWidth="1"/>
    <col min="2" max="2" width="12.5546875" customWidth="1"/>
    <col min="4" max="4" width="3" customWidth="1"/>
    <col min="7" max="7" width="5.33203125" customWidth="1"/>
    <col min="8" max="8" width="4" customWidth="1"/>
    <col min="9" max="9" width="4.33203125" customWidth="1"/>
    <col min="10" max="10" width="24.33203125" customWidth="1"/>
    <col min="11" max="11" width="55.109375" customWidth="1"/>
    <col min="12" max="12" width="3.44140625" hidden="1" customWidth="1"/>
  </cols>
  <sheetData>
    <row r="1" spans="2:18" ht="59.25" customHeight="1" thickBot="1">
      <c r="C1" s="101" t="s">
        <v>155</v>
      </c>
      <c r="D1" s="101"/>
      <c r="E1" s="101"/>
      <c r="F1" s="101"/>
      <c r="G1" s="101"/>
      <c r="H1" s="101"/>
      <c r="I1" s="101"/>
      <c r="J1" s="101"/>
      <c r="K1" s="101"/>
    </row>
    <row r="2" spans="2:18" s="140" customFormat="1" ht="21.75" customHeight="1">
      <c r="B2" s="137" t="s">
        <v>260</v>
      </c>
      <c r="C2" s="138"/>
      <c r="D2" s="138"/>
      <c r="E2" s="138"/>
      <c r="F2" s="138"/>
      <c r="G2" s="138"/>
      <c r="H2" s="138"/>
      <c r="I2" s="138"/>
      <c r="J2" s="138"/>
      <c r="K2" s="139"/>
      <c r="L2"/>
      <c r="M2"/>
      <c r="N2"/>
      <c r="O2"/>
      <c r="P2"/>
      <c r="Q2"/>
      <c r="R2"/>
    </row>
    <row r="3" spans="2:18" s="140" customFormat="1" ht="31.5" customHeight="1">
      <c r="B3" s="131" t="s">
        <v>258</v>
      </c>
      <c r="C3" s="132"/>
      <c r="D3" s="132"/>
      <c r="E3" s="133" t="s">
        <v>265</v>
      </c>
      <c r="F3" s="133"/>
      <c r="G3" s="133"/>
      <c r="H3" s="133"/>
      <c r="I3" s="133"/>
      <c r="J3" s="133"/>
      <c r="K3" s="134"/>
    </row>
    <row r="4" spans="2:18" s="140" customFormat="1" ht="31.5" customHeight="1">
      <c r="B4" s="131" t="s">
        <v>259</v>
      </c>
      <c r="C4" s="132"/>
      <c r="D4" s="132"/>
      <c r="E4" s="135" t="s">
        <v>266</v>
      </c>
      <c r="F4" s="135"/>
      <c r="G4" s="135"/>
      <c r="H4" s="135"/>
      <c r="I4" s="135"/>
      <c r="J4" s="135"/>
      <c r="K4" s="136"/>
    </row>
    <row r="5" spans="2:18" ht="31.5" customHeight="1">
      <c r="B5" s="131" t="s">
        <v>261</v>
      </c>
      <c r="C5" s="132"/>
      <c r="D5" s="132"/>
      <c r="E5" s="132" t="s">
        <v>262</v>
      </c>
      <c r="F5" s="132"/>
      <c r="G5" s="132"/>
      <c r="H5" s="132"/>
      <c r="I5" s="132"/>
      <c r="J5" s="132"/>
      <c r="K5" s="141"/>
    </row>
    <row r="6" spans="2:18" ht="31.5" customHeight="1">
      <c r="B6" s="142" t="s">
        <v>263</v>
      </c>
      <c r="C6" s="143"/>
      <c r="D6" s="143"/>
      <c r="E6" s="132" t="s">
        <v>264</v>
      </c>
      <c r="F6" s="132"/>
      <c r="G6" s="132"/>
      <c r="H6" s="132"/>
      <c r="I6" s="132"/>
      <c r="J6" s="132"/>
      <c r="K6" s="141"/>
    </row>
    <row r="7" spans="2:18" ht="31.5" customHeight="1" thickBot="1">
      <c r="B7" s="144" t="s">
        <v>153</v>
      </c>
      <c r="C7" s="145"/>
      <c r="D7" s="145"/>
      <c r="E7" s="146" t="s">
        <v>154</v>
      </c>
      <c r="F7" s="146"/>
      <c r="G7" s="146"/>
      <c r="H7" s="146"/>
      <c r="I7" s="146"/>
      <c r="J7" s="146"/>
      <c r="K7" s="147"/>
    </row>
    <row r="8" spans="2:18" ht="48.75" customHeight="1" thickBot="1">
      <c r="B8" s="110" t="s">
        <v>151</v>
      </c>
      <c r="C8" s="111"/>
      <c r="D8" s="111"/>
      <c r="E8" s="111"/>
      <c r="F8" s="111"/>
      <c r="G8" s="111"/>
      <c r="H8" s="111"/>
      <c r="I8" s="111"/>
      <c r="J8" s="111"/>
      <c r="K8" s="112"/>
    </row>
    <row r="9" spans="2:18" ht="7.5" customHeight="1">
      <c r="B9" s="6"/>
      <c r="C9" s="6"/>
      <c r="D9" s="7"/>
      <c r="E9" s="7"/>
      <c r="F9" s="7"/>
      <c r="G9" s="7"/>
      <c r="H9" s="7"/>
      <c r="I9" s="7"/>
      <c r="J9" s="7"/>
      <c r="K9" s="5"/>
    </row>
    <row r="10" spans="2:18" ht="33" customHeight="1">
      <c r="B10" s="104" t="s">
        <v>0</v>
      </c>
      <c r="C10" s="105"/>
      <c r="D10" s="106"/>
      <c r="E10" s="113" t="s">
        <v>15</v>
      </c>
      <c r="F10" s="114"/>
      <c r="G10" s="114"/>
      <c r="H10" s="114"/>
      <c r="I10" s="114"/>
      <c r="J10" s="114"/>
      <c r="K10" s="115"/>
      <c r="L10" s="3"/>
    </row>
    <row r="11" spans="2:18" ht="7.5" customHeight="1">
      <c r="B11" s="23"/>
      <c r="C11" s="23"/>
      <c r="D11" s="23"/>
      <c r="E11" s="6"/>
      <c r="F11" s="5"/>
      <c r="G11" s="5"/>
      <c r="H11" s="5"/>
      <c r="I11" s="5"/>
      <c r="J11" s="5"/>
      <c r="K11" s="5"/>
    </row>
    <row r="12" spans="2:18" ht="153" customHeight="1">
      <c r="B12" s="104" t="s">
        <v>1</v>
      </c>
      <c r="C12" s="105"/>
      <c r="D12" s="106"/>
      <c r="E12" s="116" t="s">
        <v>152</v>
      </c>
      <c r="F12" s="117"/>
      <c r="G12" s="117"/>
      <c r="H12" s="117"/>
      <c r="I12" s="117"/>
      <c r="J12" s="117"/>
      <c r="K12" s="118"/>
    </row>
    <row r="13" spans="2:18" ht="7.5" customHeight="1">
      <c r="B13" s="24"/>
      <c r="C13" s="24"/>
      <c r="D13" s="24"/>
      <c r="E13" s="5"/>
      <c r="F13" s="5"/>
      <c r="G13" s="5"/>
      <c r="H13" s="5"/>
      <c r="I13" s="5"/>
      <c r="J13" s="5"/>
      <c r="K13" s="5"/>
    </row>
    <row r="14" spans="2:18" ht="74.25" customHeight="1">
      <c r="B14" s="104" t="s">
        <v>191</v>
      </c>
      <c r="C14" s="105"/>
      <c r="D14" s="106"/>
      <c r="E14" s="107" t="s">
        <v>141</v>
      </c>
      <c r="F14" s="108"/>
      <c r="G14" s="108"/>
      <c r="H14" s="108"/>
      <c r="I14" s="108"/>
      <c r="J14" s="108"/>
      <c r="K14" s="109"/>
    </row>
    <row r="15" spans="2:18" ht="6.75" customHeight="1" thickBot="1">
      <c r="J15" s="1"/>
    </row>
    <row r="16" spans="2:18" ht="15.6" thickTop="1" thickBot="1">
      <c r="B16" s="4" t="s">
        <v>2</v>
      </c>
      <c r="I16" s="2"/>
      <c r="J16" s="26">
        <f>SUM(J18:J21)</f>
        <v>0.66341666666666665</v>
      </c>
    </row>
    <row r="17" spans="2:15" s="8" customFormat="1" ht="11.25" customHeight="1" thickTop="1" thickBot="1">
      <c r="B17" s="29"/>
      <c r="C17" s="30"/>
      <c r="D17" s="30"/>
      <c r="O17" s="22"/>
    </row>
    <row r="18" spans="2:15" ht="15.6" thickTop="1" thickBot="1">
      <c r="B18" t="s">
        <v>41</v>
      </c>
      <c r="I18" s="2"/>
      <c r="J18" s="27">
        <f>'A - Didactical solutions'!F44</f>
        <v>0.17500000000000002</v>
      </c>
      <c r="K18" s="25" t="s">
        <v>96</v>
      </c>
      <c r="L18" s="9"/>
    </row>
    <row r="19" spans="2:15" ht="15.6" thickTop="1" thickBot="1">
      <c r="B19" t="s">
        <v>13</v>
      </c>
      <c r="I19" s="2"/>
      <c r="J19" s="28">
        <f>'B - Information technologies'!F31</f>
        <v>0.16800000000000001</v>
      </c>
      <c r="K19" s="25" t="s">
        <v>96</v>
      </c>
      <c r="L19" s="9"/>
    </row>
    <row r="20" spans="2:15" ht="15.6" thickTop="1" thickBot="1">
      <c r="B20" t="s">
        <v>14</v>
      </c>
      <c r="I20" s="2"/>
      <c r="J20" s="28">
        <f>'C - Structure and design'!F36</f>
        <v>0.17333333333333331</v>
      </c>
      <c r="K20" s="25" t="s">
        <v>97</v>
      </c>
      <c r="L20" s="9"/>
    </row>
    <row r="21" spans="2:15" ht="15.6" thickTop="1" thickBot="1">
      <c r="B21" t="s">
        <v>42</v>
      </c>
      <c r="I21" s="2"/>
      <c r="J21" s="28">
        <f>'D - Learning organization'!F24</f>
        <v>0.14708333333333334</v>
      </c>
      <c r="K21" s="25" t="s">
        <v>97</v>
      </c>
      <c r="L21" s="9"/>
    </row>
    <row r="22" spans="2:15" ht="15" thickTop="1"/>
    <row r="23" spans="2:15" ht="15.6" hidden="1" thickTop="1" thickBot="1">
      <c r="B23" s="4" t="s">
        <v>158</v>
      </c>
      <c r="J23" s="49">
        <f>SUM(J25:J28)</f>
        <v>0.60766666666666669</v>
      </c>
    </row>
    <row r="24" spans="2:15" ht="8.25" hidden="1" customHeight="1" thickTop="1" thickBot="1"/>
    <row r="25" spans="2:15" ht="15.6" hidden="1" thickTop="1" thickBot="1">
      <c r="B25" t="s">
        <v>41</v>
      </c>
      <c r="I25" s="2"/>
      <c r="J25" s="27">
        <f>'A - Didactical solutions'!G44</f>
        <v>0.14500000000000002</v>
      </c>
      <c r="K25" s="25" t="s">
        <v>96</v>
      </c>
    </row>
    <row r="26" spans="2:15" ht="15.6" hidden="1" thickTop="1" thickBot="1">
      <c r="B26" t="s">
        <v>13</v>
      </c>
      <c r="I26" s="2"/>
      <c r="J26" s="28">
        <f>'B - Information technologies'!G31</f>
        <v>0.16800000000000001</v>
      </c>
      <c r="K26" s="25" t="s">
        <v>96</v>
      </c>
    </row>
    <row r="27" spans="2:15" ht="15.6" hidden="1" thickTop="1" thickBot="1">
      <c r="B27" t="s">
        <v>14</v>
      </c>
      <c r="I27" s="2"/>
      <c r="J27" s="28">
        <f>'C - Structure and design'!G36</f>
        <v>0.16133333333333333</v>
      </c>
      <c r="K27" s="25" t="s">
        <v>97</v>
      </c>
    </row>
    <row r="28" spans="2:15" ht="15.6" hidden="1" thickTop="1" thickBot="1">
      <c r="B28" t="s">
        <v>42</v>
      </c>
      <c r="I28" s="2"/>
      <c r="J28" s="28">
        <f>'D - Learning organization'!G24</f>
        <v>0.13333333333333333</v>
      </c>
      <c r="K28" s="25" t="s">
        <v>97</v>
      </c>
    </row>
  </sheetData>
  <sheetProtection password="C7FA" sheet="1" objects="1" scenarios="1"/>
  <mergeCells count="19">
    <mergeCell ref="B7:D7"/>
    <mergeCell ref="B2:K2"/>
    <mergeCell ref="B5:D5"/>
    <mergeCell ref="E5:K5"/>
    <mergeCell ref="B6:D6"/>
    <mergeCell ref="E6:K6"/>
    <mergeCell ref="C1:K1"/>
    <mergeCell ref="E7:J7"/>
    <mergeCell ref="B14:D14"/>
    <mergeCell ref="E14:K14"/>
    <mergeCell ref="B8:K8"/>
    <mergeCell ref="B10:D10"/>
    <mergeCell ref="E10:K10"/>
    <mergeCell ref="B12:D12"/>
    <mergeCell ref="E12:K12"/>
    <mergeCell ref="B3:D3"/>
    <mergeCell ref="E3:K3"/>
    <mergeCell ref="B4:D4"/>
    <mergeCell ref="E4:K4"/>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zoomScaleNormal="100" workbookViewId="0">
      <selection activeCell="L1" sqref="L1:L1048576"/>
    </sheetView>
  </sheetViews>
  <sheetFormatPr defaultColWidth="34.5546875" defaultRowHeight="14.4"/>
  <cols>
    <col min="1" max="1" width="4.44140625" style="11" customWidth="1"/>
    <col min="2" max="2" width="37.44140625" style="10" customWidth="1"/>
    <col min="3" max="3" width="17" style="11" customWidth="1"/>
    <col min="4" max="4" width="16" style="11" hidden="1" customWidth="1"/>
    <col min="5" max="5" width="0.33203125" style="12" hidden="1" customWidth="1"/>
    <col min="6" max="6" width="7.88671875" style="11" customWidth="1"/>
    <col min="7" max="7" width="7.88671875" style="11" hidden="1" customWidth="1"/>
    <col min="8" max="8" width="6.109375" style="11" customWidth="1"/>
    <col min="9" max="9" width="3.5546875" style="11" customWidth="1"/>
    <col min="10" max="10" width="37.109375" style="11" customWidth="1"/>
    <col min="11" max="11" width="23.6640625" style="11" customWidth="1"/>
    <col min="12" max="12" width="32.109375" style="11" hidden="1" customWidth="1"/>
    <col min="13" max="13" width="3" style="11" customWidth="1"/>
    <col min="14" max="14" width="34.5546875" style="11" hidden="1" customWidth="1"/>
    <col min="15" max="16384" width="34.5546875" style="11"/>
  </cols>
  <sheetData>
    <row r="1" spans="1:14" s="19" customFormat="1">
      <c r="A1" s="31" t="s">
        <v>100</v>
      </c>
      <c r="B1" s="18"/>
      <c r="E1" s="20"/>
    </row>
    <row r="2" spans="1:14" ht="63" customHeight="1">
      <c r="A2" s="59" t="s">
        <v>75</v>
      </c>
      <c r="B2" s="60" t="s">
        <v>162</v>
      </c>
      <c r="C2" s="61" t="s">
        <v>118</v>
      </c>
      <c r="D2" s="62" t="s">
        <v>156</v>
      </c>
      <c r="E2" s="63" t="s">
        <v>9</v>
      </c>
      <c r="F2" s="63" t="s">
        <v>12</v>
      </c>
      <c r="G2" s="64" t="s">
        <v>157</v>
      </c>
      <c r="H2" s="65"/>
      <c r="I2" s="65"/>
      <c r="J2" s="66" t="s">
        <v>119</v>
      </c>
      <c r="K2" s="67" t="s">
        <v>173</v>
      </c>
      <c r="L2" s="64" t="s">
        <v>178</v>
      </c>
    </row>
    <row r="3" spans="1:14" ht="28.8">
      <c r="A3" s="58" t="s">
        <v>3</v>
      </c>
      <c r="B3" s="78" t="s">
        <v>36</v>
      </c>
      <c r="C3" s="65"/>
      <c r="D3" s="65"/>
      <c r="E3" s="79"/>
      <c r="F3" s="79"/>
      <c r="G3" s="79"/>
      <c r="I3" s="11" t="s">
        <v>3</v>
      </c>
      <c r="J3" s="148" t="s">
        <v>202</v>
      </c>
      <c r="K3" s="119" t="s">
        <v>203</v>
      </c>
      <c r="L3" s="119" t="s">
        <v>225</v>
      </c>
      <c r="N3" s="51" t="s">
        <v>121</v>
      </c>
    </row>
    <row r="4" spans="1:14" s="32" customFormat="1" ht="38.25" customHeight="1">
      <c r="A4" s="37">
        <v>1</v>
      </c>
      <c r="B4" s="38" t="s">
        <v>43</v>
      </c>
      <c r="C4" s="95" t="s">
        <v>123</v>
      </c>
      <c r="D4" s="95" t="s">
        <v>123</v>
      </c>
      <c r="E4" s="33">
        <f>1.5/100</f>
        <v>1.4999999999999999E-2</v>
      </c>
      <c r="F4" s="52">
        <f t="shared" ref="F4:G6" si="0">IF(C4="0 - not considered at all",0*$E4,IF(C4="1 -  planned, not implemented",1*$E4/3,IF(C4="2 - partially implemented",2*$E4/3,$E4)))</f>
        <v>0.01</v>
      </c>
      <c r="G4" s="53">
        <f t="shared" si="0"/>
        <v>0.01</v>
      </c>
      <c r="J4" s="148"/>
      <c r="K4" s="120"/>
      <c r="L4" s="120"/>
      <c r="N4" s="51" t="s">
        <v>122</v>
      </c>
    </row>
    <row r="5" spans="1:14" s="32" customFormat="1" ht="28.5" customHeight="1">
      <c r="A5" s="37">
        <v>2</v>
      </c>
      <c r="B5" s="38" t="s">
        <v>45</v>
      </c>
      <c r="C5" s="95" t="s">
        <v>123</v>
      </c>
      <c r="D5" s="95" t="s">
        <v>123</v>
      </c>
      <c r="E5" s="33">
        <f>1.5/100</f>
        <v>1.4999999999999999E-2</v>
      </c>
      <c r="F5" s="52">
        <f t="shared" si="0"/>
        <v>0.01</v>
      </c>
      <c r="G5" s="53">
        <f t="shared" si="0"/>
        <v>0.01</v>
      </c>
      <c r="J5" s="148"/>
      <c r="K5" s="120"/>
      <c r="L5" s="120"/>
      <c r="N5" s="51" t="s">
        <v>123</v>
      </c>
    </row>
    <row r="6" spans="1:14" s="32" customFormat="1" ht="41.4">
      <c r="A6" s="37">
        <v>3</v>
      </c>
      <c r="B6" s="39" t="s">
        <v>66</v>
      </c>
      <c r="C6" s="95" t="s">
        <v>122</v>
      </c>
      <c r="D6" s="95" t="s">
        <v>122</v>
      </c>
      <c r="E6" s="33">
        <f>2/100</f>
        <v>0.02</v>
      </c>
      <c r="F6" s="52">
        <f t="shared" si="0"/>
        <v>6.6666666666666671E-3</v>
      </c>
      <c r="G6" s="53">
        <f t="shared" si="0"/>
        <v>6.6666666666666671E-3</v>
      </c>
      <c r="J6" s="148"/>
      <c r="K6" s="121"/>
      <c r="L6" s="121"/>
      <c r="N6" s="51" t="s">
        <v>124</v>
      </c>
    </row>
    <row r="7" spans="1:14" ht="17.25" customHeight="1">
      <c r="A7" s="36" t="s">
        <v>8</v>
      </c>
      <c r="B7" s="14"/>
      <c r="C7" s="122" t="s">
        <v>166</v>
      </c>
      <c r="D7" s="123"/>
      <c r="E7" s="124"/>
      <c r="F7" s="21">
        <f>SUM(F4:F6)</f>
        <v>2.6666666666666668E-2</v>
      </c>
      <c r="G7" s="21">
        <f>SUM(G4:G6)</f>
        <v>2.6666666666666668E-2</v>
      </c>
      <c r="H7" s="70" t="s">
        <v>193</v>
      </c>
      <c r="I7" s="69"/>
      <c r="J7" s="80"/>
      <c r="K7" s="80"/>
      <c r="L7" s="81"/>
    </row>
    <row r="8" spans="1:14">
      <c r="A8" s="35" t="s">
        <v>4</v>
      </c>
      <c r="B8" s="84" t="s">
        <v>10</v>
      </c>
      <c r="C8" s="65"/>
      <c r="D8" s="82"/>
      <c r="E8" s="91"/>
      <c r="F8" s="79"/>
      <c r="G8" s="79"/>
      <c r="I8" s="11" t="s">
        <v>4</v>
      </c>
      <c r="J8" s="119" t="s">
        <v>204</v>
      </c>
      <c r="K8" s="119" t="s">
        <v>226</v>
      </c>
      <c r="L8" s="119" t="s">
        <v>227</v>
      </c>
    </row>
    <row r="9" spans="1:14" ht="41.4">
      <c r="A9" s="36">
        <v>1</v>
      </c>
      <c r="B9" s="38" t="s">
        <v>163</v>
      </c>
      <c r="C9" s="95" t="s">
        <v>123</v>
      </c>
      <c r="D9" s="95" t="s">
        <v>122</v>
      </c>
      <c r="E9" s="33">
        <f>2*0.5/100</f>
        <v>0.01</v>
      </c>
      <c r="F9" s="52">
        <f t="shared" ref="F9:F14" si="1">IF(C9="0 - not considered at all",0*$E9,IF(C9="1 -  planned, not implemented",1*$E9/3,IF(C9="2 - partially implemented",2*$E9/3,$E9)))</f>
        <v>6.6666666666666671E-3</v>
      </c>
      <c r="G9" s="53">
        <f t="shared" ref="G9:G14" si="2">IF(D9="0 - not considered at all",0*$E9,IF(D9="1 -  planned, not implemented",1*$E9/3,IF(D9="2 - partially implemented",2*$E9/3,$E9)))</f>
        <v>3.3333333333333335E-3</v>
      </c>
      <c r="J9" s="120"/>
      <c r="K9" s="120"/>
      <c r="L9" s="120"/>
    </row>
    <row r="10" spans="1:14" ht="27.6">
      <c r="A10" s="36">
        <v>2</v>
      </c>
      <c r="B10" s="38" t="s">
        <v>46</v>
      </c>
      <c r="C10" s="95" t="s">
        <v>123</v>
      </c>
      <c r="D10" s="95" t="s">
        <v>122</v>
      </c>
      <c r="E10" s="33">
        <f>0.5/100</f>
        <v>5.0000000000000001E-3</v>
      </c>
      <c r="F10" s="52">
        <f t="shared" si="1"/>
        <v>3.3333333333333335E-3</v>
      </c>
      <c r="G10" s="53">
        <f t="shared" si="2"/>
        <v>1.6666666666666668E-3</v>
      </c>
      <c r="J10" s="120"/>
      <c r="K10" s="120"/>
      <c r="L10" s="120"/>
    </row>
    <row r="11" spans="1:14" ht="27.6">
      <c r="A11" s="36">
        <v>3</v>
      </c>
      <c r="B11" s="39" t="s">
        <v>47</v>
      </c>
      <c r="C11" s="95" t="s">
        <v>123</v>
      </c>
      <c r="D11" s="95" t="s">
        <v>122</v>
      </c>
      <c r="E11" s="33">
        <f>2*0.5/100</f>
        <v>0.01</v>
      </c>
      <c r="F11" s="52">
        <f t="shared" si="1"/>
        <v>6.6666666666666671E-3</v>
      </c>
      <c r="G11" s="53">
        <f t="shared" si="2"/>
        <v>3.3333333333333335E-3</v>
      </c>
      <c r="J11" s="120"/>
      <c r="K11" s="120"/>
      <c r="L11" s="120"/>
    </row>
    <row r="12" spans="1:14" ht="27.6">
      <c r="A12" s="36">
        <v>4</v>
      </c>
      <c r="B12" s="39" t="s">
        <v>48</v>
      </c>
      <c r="C12" s="95" t="s">
        <v>123</v>
      </c>
      <c r="D12" s="95" t="s">
        <v>123</v>
      </c>
      <c r="E12" s="33">
        <f>2*0.5/100</f>
        <v>0.01</v>
      </c>
      <c r="F12" s="52">
        <f t="shared" si="1"/>
        <v>6.6666666666666671E-3</v>
      </c>
      <c r="G12" s="53">
        <f t="shared" si="2"/>
        <v>6.6666666666666671E-3</v>
      </c>
      <c r="J12" s="120"/>
      <c r="K12" s="120"/>
      <c r="L12" s="120"/>
    </row>
    <row r="13" spans="1:14" ht="27.6">
      <c r="A13" s="36">
        <v>5</v>
      </c>
      <c r="B13" s="39" t="s">
        <v>50</v>
      </c>
      <c r="C13" s="95" t="s">
        <v>123</v>
      </c>
      <c r="D13" s="95" t="s">
        <v>122</v>
      </c>
      <c r="E13" s="33">
        <f>2*0.5/100</f>
        <v>0.01</v>
      </c>
      <c r="F13" s="52">
        <f t="shared" si="1"/>
        <v>6.6666666666666671E-3</v>
      </c>
      <c r="G13" s="53">
        <f t="shared" si="2"/>
        <v>3.3333333333333335E-3</v>
      </c>
      <c r="J13" s="120"/>
      <c r="K13" s="120"/>
      <c r="L13" s="120"/>
    </row>
    <row r="14" spans="1:14" ht="41.4">
      <c r="A14" s="36">
        <v>6</v>
      </c>
      <c r="B14" s="39" t="s">
        <v>49</v>
      </c>
      <c r="C14" s="95" t="s">
        <v>122</v>
      </c>
      <c r="D14" s="95" t="s">
        <v>121</v>
      </c>
      <c r="E14" s="33">
        <f>0.5/100</f>
        <v>5.0000000000000001E-3</v>
      </c>
      <c r="F14" s="52">
        <f t="shared" si="1"/>
        <v>1.6666666666666668E-3</v>
      </c>
      <c r="G14" s="53">
        <f t="shared" si="2"/>
        <v>0</v>
      </c>
      <c r="J14" s="121"/>
      <c r="K14" s="121"/>
      <c r="L14" s="121"/>
    </row>
    <row r="15" spans="1:14">
      <c r="A15" s="36" t="s">
        <v>8</v>
      </c>
      <c r="B15" s="14"/>
      <c r="C15" s="122" t="s">
        <v>167</v>
      </c>
      <c r="D15" s="123"/>
      <c r="E15" s="124"/>
      <c r="F15" s="21">
        <f>SUM(F9:F14)</f>
        <v>3.1666666666666669E-2</v>
      </c>
      <c r="G15" s="21">
        <f>SUM(G9:G14)</f>
        <v>1.8333333333333333E-2</v>
      </c>
      <c r="H15" s="70" t="s">
        <v>193</v>
      </c>
      <c r="I15" s="69"/>
      <c r="J15" s="80"/>
      <c r="K15" s="80"/>
      <c r="L15" s="80"/>
    </row>
    <row r="16" spans="1:14" ht="30" customHeight="1">
      <c r="A16" s="35" t="s">
        <v>5</v>
      </c>
      <c r="B16" s="84" t="s">
        <v>37</v>
      </c>
      <c r="C16" s="65"/>
      <c r="D16" s="65"/>
      <c r="E16" s="79"/>
      <c r="F16" s="79"/>
      <c r="G16" s="79"/>
      <c r="I16" s="11" t="s">
        <v>5</v>
      </c>
      <c r="J16" s="119" t="s">
        <v>205</v>
      </c>
      <c r="K16" s="119" t="s">
        <v>228</v>
      </c>
      <c r="L16" s="119" t="s">
        <v>229</v>
      </c>
    </row>
    <row r="17" spans="1:12" ht="30" customHeight="1">
      <c r="A17" s="36">
        <v>1</v>
      </c>
      <c r="B17" s="38" t="s">
        <v>53</v>
      </c>
      <c r="C17" s="95" t="s">
        <v>124</v>
      </c>
      <c r="D17" s="95" t="s">
        <v>123</v>
      </c>
      <c r="E17" s="33">
        <f>0.2*0.05</f>
        <v>1.0000000000000002E-2</v>
      </c>
      <c r="F17" s="52">
        <f t="shared" ref="F17:G24" si="3">IF(C17="0 - not considered at all",0*$E17,IF(C17="1 -  planned, not implemented",1*$E17/3,IF(C17="2 - partially implemented",2*$E17/3,$E17)))</f>
        <v>1.0000000000000002E-2</v>
      </c>
      <c r="G17" s="53">
        <f t="shared" si="3"/>
        <v>6.666666666666668E-3</v>
      </c>
      <c r="J17" s="120"/>
      <c r="K17" s="120"/>
      <c r="L17" s="120"/>
    </row>
    <row r="18" spans="1:12" ht="41.4">
      <c r="A18" s="36">
        <v>2</v>
      </c>
      <c r="B18" s="38" t="s">
        <v>54</v>
      </c>
      <c r="C18" s="95" t="s">
        <v>122</v>
      </c>
      <c r="D18" s="95" t="s">
        <v>122</v>
      </c>
      <c r="E18" s="33">
        <f>0.1*0.05</f>
        <v>5.000000000000001E-3</v>
      </c>
      <c r="F18" s="52">
        <f t="shared" si="3"/>
        <v>1.666666666666667E-3</v>
      </c>
      <c r="G18" s="53">
        <f t="shared" si="3"/>
        <v>1.666666666666667E-3</v>
      </c>
      <c r="J18" s="120"/>
      <c r="K18" s="120"/>
      <c r="L18" s="120"/>
    </row>
    <row r="19" spans="1:12" ht="27.6">
      <c r="A19" s="36">
        <v>3</v>
      </c>
      <c r="B19" s="38" t="s">
        <v>55</v>
      </c>
      <c r="C19" s="95" t="s">
        <v>121</v>
      </c>
      <c r="D19" s="95" t="s">
        <v>121</v>
      </c>
      <c r="E19" s="33">
        <f t="shared" ref="E19:E24" si="4">0.1*0.05</f>
        <v>5.000000000000001E-3</v>
      </c>
      <c r="F19" s="52">
        <f t="shared" si="3"/>
        <v>0</v>
      </c>
      <c r="G19" s="53">
        <f t="shared" si="3"/>
        <v>0</v>
      </c>
      <c r="J19" s="120"/>
      <c r="K19" s="120"/>
      <c r="L19" s="120"/>
    </row>
    <row r="20" spans="1:12" ht="27.6">
      <c r="A20" s="36">
        <v>4</v>
      </c>
      <c r="B20" s="38" t="s">
        <v>56</v>
      </c>
      <c r="C20" s="95" t="s">
        <v>121</v>
      </c>
      <c r="D20" s="95" t="s">
        <v>121</v>
      </c>
      <c r="E20" s="33">
        <f t="shared" si="4"/>
        <v>5.000000000000001E-3</v>
      </c>
      <c r="F20" s="52">
        <f t="shared" si="3"/>
        <v>0</v>
      </c>
      <c r="G20" s="53">
        <f t="shared" si="3"/>
        <v>0</v>
      </c>
      <c r="J20" s="120"/>
      <c r="K20" s="120"/>
      <c r="L20" s="120"/>
    </row>
    <row r="21" spans="1:12" ht="27.6">
      <c r="A21" s="36">
        <v>5</v>
      </c>
      <c r="B21" s="38" t="s">
        <v>57</v>
      </c>
      <c r="C21" s="95" t="s">
        <v>122</v>
      </c>
      <c r="D21" s="95" t="s">
        <v>122</v>
      </c>
      <c r="E21" s="33">
        <f t="shared" si="4"/>
        <v>5.000000000000001E-3</v>
      </c>
      <c r="F21" s="52">
        <f t="shared" si="3"/>
        <v>1.666666666666667E-3</v>
      </c>
      <c r="G21" s="53">
        <f t="shared" si="3"/>
        <v>1.666666666666667E-3</v>
      </c>
      <c r="J21" s="120"/>
      <c r="K21" s="120"/>
      <c r="L21" s="120"/>
    </row>
    <row r="22" spans="1:12" ht="27.6">
      <c r="A22" s="36">
        <v>6</v>
      </c>
      <c r="B22" s="38" t="s">
        <v>58</v>
      </c>
      <c r="C22" s="95" t="s">
        <v>123</v>
      </c>
      <c r="D22" s="95" t="s">
        <v>123</v>
      </c>
      <c r="E22" s="33">
        <f>0.2*0.05</f>
        <v>1.0000000000000002E-2</v>
      </c>
      <c r="F22" s="52">
        <f t="shared" si="3"/>
        <v>6.666666666666668E-3</v>
      </c>
      <c r="G22" s="53">
        <f t="shared" si="3"/>
        <v>6.666666666666668E-3</v>
      </c>
      <c r="J22" s="120"/>
      <c r="K22" s="120"/>
      <c r="L22" s="120"/>
    </row>
    <row r="23" spans="1:12" ht="41.4">
      <c r="A23" s="36">
        <v>7</v>
      </c>
      <c r="B23" s="38" t="s">
        <v>60</v>
      </c>
      <c r="C23" s="95" t="s">
        <v>122</v>
      </c>
      <c r="D23" s="95" t="s">
        <v>122</v>
      </c>
      <c r="E23" s="33">
        <f t="shared" si="4"/>
        <v>5.000000000000001E-3</v>
      </c>
      <c r="F23" s="52">
        <f t="shared" si="3"/>
        <v>1.666666666666667E-3</v>
      </c>
      <c r="G23" s="53">
        <f t="shared" si="3"/>
        <v>1.666666666666667E-3</v>
      </c>
      <c r="J23" s="120"/>
      <c r="K23" s="120"/>
      <c r="L23" s="120"/>
    </row>
    <row r="24" spans="1:12" ht="29.25" customHeight="1">
      <c r="A24" s="36">
        <v>8</v>
      </c>
      <c r="B24" s="38" t="s">
        <v>59</v>
      </c>
      <c r="C24" s="95" t="s">
        <v>123</v>
      </c>
      <c r="D24" s="95" t="s">
        <v>122</v>
      </c>
      <c r="E24" s="33">
        <f t="shared" si="4"/>
        <v>5.000000000000001E-3</v>
      </c>
      <c r="F24" s="52">
        <f>IF(C24="0 - not considered at all",0*$E24,IF(C24="1 -  planned, not implemented",1*$E24/3,IF(C24="2 - partially implemented",2*$E24/3,$E24)))</f>
        <v>3.333333333333334E-3</v>
      </c>
      <c r="G24" s="53">
        <f t="shared" si="3"/>
        <v>1.666666666666667E-3</v>
      </c>
      <c r="J24" s="121"/>
      <c r="K24" s="121"/>
      <c r="L24" s="121"/>
    </row>
    <row r="25" spans="1:12">
      <c r="A25" s="36" t="s">
        <v>8</v>
      </c>
      <c r="B25" s="14"/>
      <c r="C25" s="122" t="s">
        <v>168</v>
      </c>
      <c r="D25" s="123"/>
      <c r="E25" s="124"/>
      <c r="F25" s="21">
        <f>SUM(F17:F24)</f>
        <v>2.5000000000000005E-2</v>
      </c>
      <c r="G25" s="21">
        <f>SUM(G17:G24)</f>
        <v>2.0000000000000004E-2</v>
      </c>
      <c r="H25" s="70" t="s">
        <v>193</v>
      </c>
      <c r="I25" s="69"/>
      <c r="J25" s="80"/>
      <c r="K25" s="80"/>
      <c r="L25" s="80"/>
    </row>
    <row r="26" spans="1:12" ht="30" customHeight="1">
      <c r="A26" s="35" t="s">
        <v>6</v>
      </c>
      <c r="B26" s="84" t="s">
        <v>38</v>
      </c>
      <c r="C26" s="65"/>
      <c r="D26" s="65"/>
      <c r="E26" s="79"/>
      <c r="F26" s="79"/>
      <c r="G26" s="79"/>
      <c r="I26" s="11" t="s">
        <v>6</v>
      </c>
      <c r="J26" s="119" t="s">
        <v>206</v>
      </c>
      <c r="K26" s="119" t="s">
        <v>230</v>
      </c>
      <c r="L26" s="119" t="s">
        <v>231</v>
      </c>
    </row>
    <row r="27" spans="1:12" ht="27.6">
      <c r="A27" s="36">
        <v>1</v>
      </c>
      <c r="B27" s="38" t="s">
        <v>67</v>
      </c>
      <c r="C27" s="95" t="s">
        <v>122</v>
      </c>
      <c r="D27" s="95" t="s">
        <v>122</v>
      </c>
      <c r="E27" s="57">
        <f>0.4*0.05</f>
        <v>2.0000000000000004E-2</v>
      </c>
      <c r="F27" s="52">
        <f t="shared" ref="F27:G29" si="5">IF(C27="0 - not considered at all",0*$E27,IF(C27="1 -  planned, not implemented",1*$E27/3,IF(C27="2 - partially implemented",2*$E27/3,$E27)))</f>
        <v>6.666666666666668E-3</v>
      </c>
      <c r="G27" s="53">
        <f t="shared" si="5"/>
        <v>6.666666666666668E-3</v>
      </c>
      <c r="J27" s="120"/>
      <c r="K27" s="120"/>
      <c r="L27" s="120"/>
    </row>
    <row r="28" spans="1:12" ht="27.6">
      <c r="A28" s="36">
        <v>2</v>
      </c>
      <c r="B28" s="38" t="s">
        <v>44</v>
      </c>
      <c r="C28" s="95" t="s">
        <v>124</v>
      </c>
      <c r="D28" s="95" t="s">
        <v>123</v>
      </c>
      <c r="E28" s="57">
        <f>0.3*0.05</f>
        <v>1.4999999999999999E-2</v>
      </c>
      <c r="F28" s="52">
        <f t="shared" si="5"/>
        <v>1.4999999999999999E-2</v>
      </c>
      <c r="G28" s="53">
        <f t="shared" si="5"/>
        <v>0.01</v>
      </c>
      <c r="J28" s="120"/>
      <c r="K28" s="120"/>
      <c r="L28" s="120"/>
    </row>
    <row r="29" spans="1:12" ht="41.4">
      <c r="A29" s="36">
        <v>3</v>
      </c>
      <c r="B29" s="39" t="s">
        <v>61</v>
      </c>
      <c r="C29" s="95" t="s">
        <v>124</v>
      </c>
      <c r="D29" s="95" t="s">
        <v>124</v>
      </c>
      <c r="E29" s="57">
        <f>0.3*0.05</f>
        <v>1.4999999999999999E-2</v>
      </c>
      <c r="F29" s="52">
        <f t="shared" si="5"/>
        <v>1.4999999999999999E-2</v>
      </c>
      <c r="G29" s="53">
        <f t="shared" si="5"/>
        <v>1.4999999999999999E-2</v>
      </c>
      <c r="J29" s="121"/>
      <c r="K29" s="121"/>
      <c r="L29" s="121"/>
    </row>
    <row r="30" spans="1:12">
      <c r="A30" s="36" t="s">
        <v>8</v>
      </c>
      <c r="B30" s="14"/>
      <c r="C30" s="122" t="s">
        <v>169</v>
      </c>
      <c r="D30" s="123"/>
      <c r="E30" s="124"/>
      <c r="F30" s="21">
        <f>SUM(F27:F29)</f>
        <v>3.6666666666666667E-2</v>
      </c>
      <c r="G30" s="21">
        <f>SUM(G27:G29)</f>
        <v>3.1666666666666669E-2</v>
      </c>
      <c r="H30" s="70" t="s">
        <v>193</v>
      </c>
      <c r="I30" s="69"/>
      <c r="J30" s="80"/>
      <c r="K30" s="80"/>
      <c r="L30" s="80"/>
    </row>
    <row r="31" spans="1:12" ht="32.25" customHeight="1">
      <c r="A31" s="35" t="s">
        <v>7</v>
      </c>
      <c r="B31" s="84" t="s">
        <v>39</v>
      </c>
      <c r="C31" s="65"/>
      <c r="D31" s="65"/>
      <c r="E31" s="79"/>
      <c r="F31" s="79"/>
      <c r="G31" s="79"/>
      <c r="I31" s="11" t="s">
        <v>7</v>
      </c>
      <c r="J31" s="119" t="s">
        <v>207</v>
      </c>
      <c r="K31" s="119" t="s">
        <v>232</v>
      </c>
      <c r="L31" s="119" t="s">
        <v>233</v>
      </c>
    </row>
    <row r="32" spans="1:12" ht="41.4">
      <c r="A32" s="36">
        <v>1</v>
      </c>
      <c r="B32" s="38" t="s">
        <v>62</v>
      </c>
      <c r="C32" s="95" t="s">
        <v>123</v>
      </c>
      <c r="D32" s="95" t="s">
        <v>123</v>
      </c>
      <c r="E32" s="33">
        <f>0.2*0.05</f>
        <v>1.0000000000000002E-2</v>
      </c>
      <c r="F32" s="52">
        <f t="shared" ref="F32:G36" si="6">IF(C32="0 - not considered at all",0*$E32,IF(C32="1 -  planned, not implemented",1*$E32/3,IF(C32="2 - partially implemented",2*$E32/3,$E32)))</f>
        <v>6.666666666666668E-3</v>
      </c>
      <c r="G32" s="53">
        <f t="shared" si="6"/>
        <v>6.666666666666668E-3</v>
      </c>
      <c r="J32" s="120"/>
      <c r="K32" s="120"/>
      <c r="L32" s="120"/>
    </row>
    <row r="33" spans="1:12" ht="30" customHeight="1">
      <c r="A33" s="36">
        <v>2</v>
      </c>
      <c r="B33" s="38" t="s">
        <v>98</v>
      </c>
      <c r="C33" s="95" t="s">
        <v>123</v>
      </c>
      <c r="D33" s="95" t="s">
        <v>122</v>
      </c>
      <c r="E33" s="33">
        <f>0.2*0.05</f>
        <v>1.0000000000000002E-2</v>
      </c>
      <c r="F33" s="52">
        <f t="shared" si="6"/>
        <v>6.666666666666668E-3</v>
      </c>
      <c r="G33" s="53">
        <f t="shared" si="6"/>
        <v>3.333333333333334E-3</v>
      </c>
      <c r="J33" s="120"/>
      <c r="K33" s="120"/>
      <c r="L33" s="120"/>
    </row>
    <row r="34" spans="1:12" ht="27.75" customHeight="1">
      <c r="A34" s="36">
        <v>3</v>
      </c>
      <c r="B34" s="38" t="s">
        <v>99</v>
      </c>
      <c r="C34" s="95" t="s">
        <v>123</v>
      </c>
      <c r="D34" s="95" t="s">
        <v>123</v>
      </c>
      <c r="E34" s="33">
        <f>0.1*0.05</f>
        <v>5.000000000000001E-3</v>
      </c>
      <c r="F34" s="52">
        <f t="shared" si="6"/>
        <v>3.333333333333334E-3</v>
      </c>
      <c r="G34" s="53">
        <f t="shared" si="6"/>
        <v>3.333333333333334E-3</v>
      </c>
      <c r="J34" s="120"/>
      <c r="K34" s="120"/>
      <c r="L34" s="120"/>
    </row>
    <row r="35" spans="1:12" ht="27.75" customHeight="1">
      <c r="A35" s="36">
        <v>4</v>
      </c>
      <c r="B35" s="38" t="s">
        <v>51</v>
      </c>
      <c r="C35" s="95" t="s">
        <v>122</v>
      </c>
      <c r="D35" s="95" t="s">
        <v>122</v>
      </c>
      <c r="E35" s="33">
        <f>0.3*0.05</f>
        <v>1.4999999999999999E-2</v>
      </c>
      <c r="F35" s="52">
        <f t="shared" si="6"/>
        <v>5.0000000000000001E-3</v>
      </c>
      <c r="G35" s="53">
        <f t="shared" si="6"/>
        <v>5.0000000000000001E-3</v>
      </c>
      <c r="J35" s="120"/>
      <c r="K35" s="120"/>
      <c r="L35" s="120"/>
    </row>
    <row r="36" spans="1:12" ht="27.6">
      <c r="A36" s="36">
        <v>5</v>
      </c>
      <c r="B36" s="38" t="s">
        <v>52</v>
      </c>
      <c r="C36" s="95" t="s">
        <v>123</v>
      </c>
      <c r="D36" s="95" t="s">
        <v>123</v>
      </c>
      <c r="E36" s="33">
        <f>0.2*0.05</f>
        <v>1.0000000000000002E-2</v>
      </c>
      <c r="F36" s="52">
        <f t="shared" si="6"/>
        <v>6.666666666666668E-3</v>
      </c>
      <c r="G36" s="53">
        <f t="shared" si="6"/>
        <v>6.666666666666668E-3</v>
      </c>
      <c r="J36" s="121"/>
      <c r="K36" s="121"/>
      <c r="L36" s="121"/>
    </row>
    <row r="37" spans="1:12">
      <c r="A37" s="36" t="s">
        <v>8</v>
      </c>
      <c r="B37" s="14"/>
      <c r="C37" s="122" t="s">
        <v>170</v>
      </c>
      <c r="D37" s="123"/>
      <c r="E37" s="124"/>
      <c r="F37" s="21">
        <f>SUM(F32:F36)</f>
        <v>2.8333333333333339E-2</v>
      </c>
      <c r="G37" s="21">
        <f>SUM(G32:G36)</f>
        <v>2.5000000000000005E-2</v>
      </c>
      <c r="H37" s="70" t="s">
        <v>193</v>
      </c>
      <c r="I37" s="69"/>
      <c r="J37" s="80"/>
      <c r="K37" s="80"/>
      <c r="L37" s="80"/>
    </row>
    <row r="38" spans="1:12" ht="26.25" customHeight="1">
      <c r="A38" s="35" t="s">
        <v>40</v>
      </c>
      <c r="B38" s="90" t="s">
        <v>11</v>
      </c>
      <c r="C38" s="65"/>
      <c r="D38" s="65"/>
      <c r="E38" s="79"/>
      <c r="F38" s="79"/>
      <c r="G38" s="79"/>
      <c r="I38" s="11" t="s">
        <v>40</v>
      </c>
      <c r="J38" s="119" t="s">
        <v>208</v>
      </c>
      <c r="K38" s="119" t="s">
        <v>234</v>
      </c>
      <c r="L38" s="119" t="s">
        <v>235</v>
      </c>
    </row>
    <row r="39" spans="1:12" ht="41.4">
      <c r="A39" s="36">
        <v>1</v>
      </c>
      <c r="B39" s="38" t="s">
        <v>63</v>
      </c>
      <c r="C39" s="95" t="s">
        <v>123</v>
      </c>
      <c r="D39" s="95" t="s">
        <v>123</v>
      </c>
      <c r="E39" s="33">
        <f>0.3*0.05</f>
        <v>1.4999999999999999E-2</v>
      </c>
      <c r="F39" s="52">
        <f t="shared" ref="F39:G42" si="7">IF(C39="0 - not considered at all",0*$E39,IF(C39="1 -  planned, not implemented",1*$E39/3,IF(C39="2 - partially implemented",2*$E39/3,$E39)))</f>
        <v>0.01</v>
      </c>
      <c r="G39" s="53">
        <f t="shared" si="7"/>
        <v>0.01</v>
      </c>
      <c r="J39" s="120"/>
      <c r="K39" s="120"/>
      <c r="L39" s="120"/>
    </row>
    <row r="40" spans="1:12" ht="41.4">
      <c r="A40" s="36">
        <v>2</v>
      </c>
      <c r="B40" s="38" t="s">
        <v>64</v>
      </c>
      <c r="C40" s="95" t="s">
        <v>123</v>
      </c>
      <c r="D40" s="95" t="s">
        <v>122</v>
      </c>
      <c r="E40" s="33">
        <f>0.2*0.05</f>
        <v>1.0000000000000002E-2</v>
      </c>
      <c r="F40" s="52">
        <f t="shared" si="7"/>
        <v>6.666666666666668E-3</v>
      </c>
      <c r="G40" s="53">
        <f t="shared" si="7"/>
        <v>3.333333333333334E-3</v>
      </c>
      <c r="J40" s="120"/>
      <c r="K40" s="120"/>
      <c r="L40" s="120"/>
    </row>
    <row r="41" spans="1:12" ht="44.25" customHeight="1">
      <c r="A41" s="36">
        <v>3</v>
      </c>
      <c r="B41" s="38" t="s">
        <v>68</v>
      </c>
      <c r="C41" s="95" t="s">
        <v>121</v>
      </c>
      <c r="D41" s="95" t="s">
        <v>121</v>
      </c>
      <c r="E41" s="33">
        <f>0.2*0.05</f>
        <v>1.0000000000000002E-2</v>
      </c>
      <c r="F41" s="52">
        <f t="shared" si="7"/>
        <v>0</v>
      </c>
      <c r="G41" s="53">
        <f t="shared" si="7"/>
        <v>0</v>
      </c>
      <c r="J41" s="120"/>
      <c r="K41" s="120"/>
      <c r="L41" s="120"/>
    </row>
    <row r="42" spans="1:12" ht="69">
      <c r="A42" s="36">
        <v>4</v>
      </c>
      <c r="B42" s="38" t="s">
        <v>65</v>
      </c>
      <c r="C42" s="95" t="s">
        <v>123</v>
      </c>
      <c r="D42" s="95" t="s">
        <v>123</v>
      </c>
      <c r="E42" s="33">
        <f>0.3*0.05</f>
        <v>1.4999999999999999E-2</v>
      </c>
      <c r="F42" s="52">
        <f t="shared" si="7"/>
        <v>0.01</v>
      </c>
      <c r="G42" s="53">
        <f t="shared" si="7"/>
        <v>0.01</v>
      </c>
      <c r="J42" s="121"/>
      <c r="K42" s="121"/>
      <c r="L42" s="121"/>
    </row>
    <row r="43" spans="1:12" ht="15" thickBot="1">
      <c r="A43" s="36" t="s">
        <v>8</v>
      </c>
      <c r="B43" s="14"/>
      <c r="C43" s="122" t="s">
        <v>171</v>
      </c>
      <c r="D43" s="123"/>
      <c r="E43" s="124"/>
      <c r="F43" s="21">
        <f>SUM(F39:F42)</f>
        <v>2.6666666666666672E-2</v>
      </c>
      <c r="G43" s="21">
        <f>SUM(G39:G42)</f>
        <v>2.3333333333333334E-2</v>
      </c>
      <c r="H43" s="70" t="s">
        <v>193</v>
      </c>
      <c r="I43" s="70"/>
    </row>
    <row r="44" spans="1:12" ht="15" thickBot="1">
      <c r="C44" s="125" t="s">
        <v>172</v>
      </c>
      <c r="D44" s="125"/>
      <c r="F44" s="71">
        <f>SUM(F7,F15,F25,F30,F37,F43)</f>
        <v>0.17500000000000002</v>
      </c>
      <c r="G44" s="83">
        <f>SUM(G7,G15,G25,G30,G37,G43)</f>
        <v>0.14500000000000002</v>
      </c>
      <c r="H44" s="34"/>
    </row>
    <row r="45" spans="1:12">
      <c r="C45" s="126" t="s">
        <v>183</v>
      </c>
      <c r="D45" s="126"/>
      <c r="E45" s="43"/>
      <c r="F45" s="50">
        <v>30</v>
      </c>
      <c r="G45" s="44"/>
      <c r="H45" s="17"/>
    </row>
    <row r="47" spans="1:12" customFormat="1" ht="32.25" customHeight="1">
      <c r="A47" s="102" t="s">
        <v>153</v>
      </c>
      <c r="B47" s="102"/>
      <c r="C47" s="46"/>
      <c r="D47" s="103" t="s">
        <v>154</v>
      </c>
      <c r="E47" s="103"/>
      <c r="F47" s="103"/>
      <c r="G47" s="103"/>
      <c r="H47" s="103"/>
      <c r="I47" s="103"/>
      <c r="J47" s="103"/>
      <c r="K47" s="47"/>
      <c r="L47" s="46"/>
    </row>
  </sheetData>
  <sheetProtection password="C7FA" sheet="1" objects="1" scenarios="1" formatRows="0"/>
  <mergeCells count="28">
    <mergeCell ref="A47:B47"/>
    <mergeCell ref="D47:J47"/>
    <mergeCell ref="C43:E43"/>
    <mergeCell ref="C37:E37"/>
    <mergeCell ref="J38:J42"/>
    <mergeCell ref="C44:D44"/>
    <mergeCell ref="C45:D45"/>
    <mergeCell ref="C7:E7"/>
    <mergeCell ref="C15:E15"/>
    <mergeCell ref="C25:E25"/>
    <mergeCell ref="C30:E30"/>
    <mergeCell ref="L38:L42"/>
    <mergeCell ref="K31:K36"/>
    <mergeCell ref="K38:K42"/>
    <mergeCell ref="K26:K29"/>
    <mergeCell ref="J26:J29"/>
    <mergeCell ref="J31:J36"/>
    <mergeCell ref="L26:L29"/>
    <mergeCell ref="L31:L36"/>
    <mergeCell ref="L3:L6"/>
    <mergeCell ref="L8:L14"/>
    <mergeCell ref="L16:L24"/>
    <mergeCell ref="J3:J6"/>
    <mergeCell ref="K3:K6"/>
    <mergeCell ref="K8:K14"/>
    <mergeCell ref="K16:K24"/>
    <mergeCell ref="J8:J14"/>
    <mergeCell ref="J16:J24"/>
  </mergeCells>
  <phoneticPr fontId="7" type="noConversion"/>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M1" sqref="M1:M1048576"/>
    </sheetView>
  </sheetViews>
  <sheetFormatPr defaultColWidth="34.5546875" defaultRowHeight="14.4"/>
  <cols>
    <col min="1" max="1" width="4.44140625" style="11" customWidth="1"/>
    <col min="2" max="2" width="36.5546875" style="10" customWidth="1"/>
    <col min="3" max="3" width="17.6640625" style="11" customWidth="1"/>
    <col min="4" max="4" width="17.6640625" style="12" hidden="1" customWidth="1"/>
    <col min="5" max="5" width="7.109375" style="12" hidden="1" customWidth="1"/>
    <col min="6" max="6" width="7.88671875" style="12" customWidth="1"/>
    <col min="7" max="7" width="8.5546875" style="12" hidden="1" customWidth="1"/>
    <col min="8" max="8" width="7.5546875" style="11" customWidth="1"/>
    <col min="9" max="9" width="3.5546875" style="11" customWidth="1"/>
    <col min="10" max="10" width="38.6640625" style="11" customWidth="1"/>
    <col min="11" max="11" width="24.109375" style="11" customWidth="1"/>
    <col min="12" max="12" width="0.44140625" style="11" hidden="1" customWidth="1"/>
    <col min="13" max="13" width="35.44140625" style="11" hidden="1" customWidth="1"/>
    <col min="14" max="14" width="3" style="11" bestFit="1" customWidth="1"/>
    <col min="15" max="16384" width="34.5546875" style="11"/>
  </cols>
  <sheetData>
    <row r="1" spans="1:13" s="19" customFormat="1">
      <c r="A1" s="31" t="s">
        <v>101</v>
      </c>
      <c r="B1" s="18"/>
      <c r="D1" s="20"/>
      <c r="E1" s="20"/>
      <c r="F1" s="20"/>
      <c r="G1" s="20"/>
    </row>
    <row r="2" spans="1:13" ht="73.5" customHeight="1">
      <c r="A2" s="59" t="s">
        <v>75</v>
      </c>
      <c r="B2" s="60" t="s">
        <v>162</v>
      </c>
      <c r="C2" s="61" t="s">
        <v>118</v>
      </c>
      <c r="D2" s="62" t="s">
        <v>156</v>
      </c>
      <c r="E2" s="73" t="s">
        <v>9</v>
      </c>
      <c r="F2" s="73" t="s">
        <v>12</v>
      </c>
      <c r="G2" s="64" t="s">
        <v>157</v>
      </c>
      <c r="H2" s="65"/>
      <c r="I2" s="65"/>
      <c r="J2" s="66" t="s">
        <v>130</v>
      </c>
      <c r="K2" s="67" t="s">
        <v>120</v>
      </c>
      <c r="L2" s="65"/>
      <c r="M2" s="74" t="s">
        <v>178</v>
      </c>
    </row>
    <row r="3" spans="1:13">
      <c r="A3" s="58" t="s">
        <v>16</v>
      </c>
      <c r="B3" s="78" t="s">
        <v>76</v>
      </c>
      <c r="C3" s="65"/>
      <c r="D3" s="79"/>
      <c r="E3" s="79"/>
      <c r="F3" s="79"/>
      <c r="G3" s="79"/>
      <c r="I3" s="11" t="s">
        <v>16</v>
      </c>
      <c r="J3" s="119" t="s">
        <v>209</v>
      </c>
      <c r="K3" s="119" t="s">
        <v>236</v>
      </c>
      <c r="L3" s="94"/>
      <c r="M3" s="119" t="s">
        <v>237</v>
      </c>
    </row>
    <row r="4" spans="1:13" ht="27.75" customHeight="1">
      <c r="A4" s="36">
        <v>1</v>
      </c>
      <c r="B4" s="38" t="s">
        <v>102</v>
      </c>
      <c r="C4" s="95" t="s">
        <v>123</v>
      </c>
      <c r="D4" s="95" t="s">
        <v>123</v>
      </c>
      <c r="E4" s="33">
        <f>0.3*0.045</f>
        <v>1.35E-2</v>
      </c>
      <c r="F4" s="52">
        <f t="shared" ref="F4:G6" si="0">IF(C4="0 - not considered at all",0*$E4,IF(C4="1 -  planned, not implemented",1*$E4/3,IF(C4="2 - partially implemented",2*$E4/3,$E4)))</f>
        <v>8.9999999999999993E-3</v>
      </c>
      <c r="G4" s="53">
        <f t="shared" si="0"/>
        <v>8.9999999999999993E-3</v>
      </c>
      <c r="J4" s="120"/>
      <c r="K4" s="120"/>
      <c r="L4" s="97" t="s">
        <v>121</v>
      </c>
      <c r="M4" s="120"/>
    </row>
    <row r="5" spans="1:13" ht="25.5" customHeight="1">
      <c r="A5" s="36">
        <v>2</v>
      </c>
      <c r="B5" s="38" t="s">
        <v>103</v>
      </c>
      <c r="C5" s="95" t="s">
        <v>124</v>
      </c>
      <c r="D5" s="95" t="s">
        <v>124</v>
      </c>
      <c r="E5" s="33">
        <f>0.5*0.045</f>
        <v>2.2499999999999999E-2</v>
      </c>
      <c r="F5" s="52">
        <f t="shared" si="0"/>
        <v>2.2499999999999999E-2</v>
      </c>
      <c r="G5" s="53">
        <f t="shared" si="0"/>
        <v>2.2499999999999999E-2</v>
      </c>
      <c r="J5" s="120"/>
      <c r="K5" s="120"/>
      <c r="L5" s="97" t="s">
        <v>122</v>
      </c>
      <c r="M5" s="120"/>
    </row>
    <row r="6" spans="1:13" ht="26.25" customHeight="1">
      <c r="A6" s="36">
        <v>3</v>
      </c>
      <c r="B6" s="39" t="s">
        <v>104</v>
      </c>
      <c r="C6" s="95" t="s">
        <v>122</v>
      </c>
      <c r="D6" s="95" t="s">
        <v>122</v>
      </c>
      <c r="E6" s="33">
        <f>0.2*0.045</f>
        <v>8.9999999999999993E-3</v>
      </c>
      <c r="F6" s="52">
        <f t="shared" si="0"/>
        <v>2.9999999999999996E-3</v>
      </c>
      <c r="G6" s="53">
        <f t="shared" si="0"/>
        <v>2.9999999999999996E-3</v>
      </c>
      <c r="J6" s="121"/>
      <c r="K6" s="121"/>
      <c r="L6" s="97" t="s">
        <v>123</v>
      </c>
      <c r="M6" s="121"/>
    </row>
    <row r="7" spans="1:13" ht="17.25" customHeight="1">
      <c r="A7" s="36" t="s">
        <v>8</v>
      </c>
      <c r="B7" s="14"/>
      <c r="C7" s="122" t="s">
        <v>174</v>
      </c>
      <c r="D7" s="123"/>
      <c r="E7" s="72"/>
      <c r="F7" s="21">
        <f>SUM(F4:F6)</f>
        <v>3.4500000000000003E-2</v>
      </c>
      <c r="G7" s="21">
        <f>SUM(G4:G6)</f>
        <v>3.4500000000000003E-2</v>
      </c>
      <c r="H7" s="68" t="s">
        <v>194</v>
      </c>
      <c r="I7" s="92"/>
      <c r="J7" s="80"/>
      <c r="K7" s="80"/>
      <c r="L7" s="98" t="s">
        <v>124</v>
      </c>
      <c r="M7" s="80"/>
    </row>
    <row r="8" spans="1:13">
      <c r="A8" s="35" t="s">
        <v>20</v>
      </c>
      <c r="B8" s="84" t="s">
        <v>17</v>
      </c>
      <c r="C8" s="65"/>
      <c r="D8" s="79"/>
      <c r="E8" s="79"/>
      <c r="F8" s="79"/>
      <c r="G8" s="48"/>
      <c r="I8" s="11" t="s">
        <v>20</v>
      </c>
      <c r="J8" s="119" t="s">
        <v>210</v>
      </c>
      <c r="K8" s="119" t="s">
        <v>238</v>
      </c>
      <c r="L8" s="94"/>
      <c r="M8" s="119" t="s">
        <v>239</v>
      </c>
    </row>
    <row r="9" spans="1:13" ht="55.2">
      <c r="A9" s="36">
        <v>1</v>
      </c>
      <c r="B9" s="38" t="s">
        <v>105</v>
      </c>
      <c r="C9" s="95" t="s">
        <v>124</v>
      </c>
      <c r="D9" s="95" t="s">
        <v>124</v>
      </c>
      <c r="E9" s="33">
        <f>0.3*0.075</f>
        <v>2.2499999999999999E-2</v>
      </c>
      <c r="F9" s="52">
        <f t="shared" ref="F9:G12" si="1">IF(C9="0 - not considered at all",0*$E9,IF(C9="1 -  planned, not implemented",1*$E9/3,IF(C9="2 - partially implemented",2*$E9/3,$E9)))</f>
        <v>2.2499999999999999E-2</v>
      </c>
      <c r="G9" s="53">
        <f t="shared" si="1"/>
        <v>2.2499999999999999E-2</v>
      </c>
      <c r="J9" s="120"/>
      <c r="K9" s="120"/>
      <c r="L9" s="94"/>
      <c r="M9" s="120"/>
    </row>
    <row r="10" spans="1:13" ht="27.6">
      <c r="A10" s="36">
        <v>2</v>
      </c>
      <c r="B10" s="38" t="s">
        <v>106</v>
      </c>
      <c r="C10" s="95" t="s">
        <v>123</v>
      </c>
      <c r="D10" s="95" t="s">
        <v>123</v>
      </c>
      <c r="E10" s="33">
        <f>0.4*0.075</f>
        <v>0.03</v>
      </c>
      <c r="F10" s="52">
        <f t="shared" si="1"/>
        <v>0.02</v>
      </c>
      <c r="G10" s="53">
        <f t="shared" si="1"/>
        <v>0.02</v>
      </c>
      <c r="J10" s="120"/>
      <c r="K10" s="120"/>
      <c r="L10" s="94"/>
      <c r="M10" s="120"/>
    </row>
    <row r="11" spans="1:13" ht="39" customHeight="1">
      <c r="A11" s="36">
        <v>3</v>
      </c>
      <c r="B11" s="39" t="s">
        <v>107</v>
      </c>
      <c r="C11" s="95" t="s">
        <v>122</v>
      </c>
      <c r="D11" s="95" t="s">
        <v>122</v>
      </c>
      <c r="E11" s="33">
        <f>0.2*0.075</f>
        <v>1.4999999999999999E-2</v>
      </c>
      <c r="F11" s="52">
        <f t="shared" si="1"/>
        <v>5.0000000000000001E-3</v>
      </c>
      <c r="G11" s="53">
        <f t="shared" si="1"/>
        <v>5.0000000000000001E-3</v>
      </c>
      <c r="J11" s="120"/>
      <c r="K11" s="120"/>
      <c r="L11" s="94"/>
      <c r="M11" s="120"/>
    </row>
    <row r="12" spans="1:13" ht="27.6">
      <c r="A12" s="36">
        <v>4</v>
      </c>
      <c r="B12" s="39" t="s">
        <v>127</v>
      </c>
      <c r="C12" s="95" t="s">
        <v>123</v>
      </c>
      <c r="D12" s="95" t="s">
        <v>123</v>
      </c>
      <c r="E12" s="33">
        <f>0.1*0.075</f>
        <v>7.4999999999999997E-3</v>
      </c>
      <c r="F12" s="52">
        <f t="shared" si="1"/>
        <v>5.0000000000000001E-3</v>
      </c>
      <c r="G12" s="53">
        <f t="shared" si="1"/>
        <v>5.0000000000000001E-3</v>
      </c>
      <c r="J12" s="121"/>
      <c r="K12" s="121"/>
      <c r="L12" s="94"/>
      <c r="M12" s="121"/>
    </row>
    <row r="13" spans="1:13">
      <c r="A13" s="36" t="s">
        <v>8</v>
      </c>
      <c r="B13" s="14"/>
      <c r="C13" s="122" t="s">
        <v>175</v>
      </c>
      <c r="D13" s="123"/>
      <c r="E13" s="72"/>
      <c r="F13" s="21">
        <f>SUM(F9:F12)</f>
        <v>5.2499999999999991E-2</v>
      </c>
      <c r="G13" s="21">
        <f>SUM(G9:G12)</f>
        <v>5.2499999999999991E-2</v>
      </c>
      <c r="H13" s="68" t="s">
        <v>195</v>
      </c>
      <c r="I13" s="92"/>
      <c r="J13" s="80"/>
      <c r="K13" s="80"/>
      <c r="L13" s="80"/>
      <c r="M13" s="80"/>
    </row>
    <row r="14" spans="1:13" ht="28.8">
      <c r="A14" s="35" t="s">
        <v>21</v>
      </c>
      <c r="B14" s="84" t="s">
        <v>108</v>
      </c>
      <c r="C14" s="65"/>
      <c r="D14" s="79"/>
      <c r="E14" s="79"/>
      <c r="F14" s="79"/>
      <c r="G14" s="48"/>
      <c r="I14" s="11" t="s">
        <v>21</v>
      </c>
      <c r="J14" s="119" t="s">
        <v>211</v>
      </c>
      <c r="K14" s="119" t="s">
        <v>240</v>
      </c>
      <c r="L14" s="94"/>
      <c r="M14" s="119" t="s">
        <v>241</v>
      </c>
    </row>
    <row r="15" spans="1:13" ht="42" customHeight="1">
      <c r="A15" s="36">
        <v>1</v>
      </c>
      <c r="B15" s="38" t="s">
        <v>109</v>
      </c>
      <c r="C15" s="95" t="s">
        <v>123</v>
      </c>
      <c r="D15" s="95" t="s">
        <v>123</v>
      </c>
      <c r="E15" s="33">
        <f>0.4*0.06</f>
        <v>2.4E-2</v>
      </c>
      <c r="F15" s="52">
        <f t="shared" ref="F15:G17" si="2">IF(C15="0 - not considered at all",0*$E15,IF(C15="1 -  planned, not implemented",1*$E15/3,IF(C15="2 - partially implemented",2*$E15/3,$E15)))</f>
        <v>1.6E-2</v>
      </c>
      <c r="G15" s="53">
        <f t="shared" si="2"/>
        <v>1.6E-2</v>
      </c>
      <c r="J15" s="120"/>
      <c r="K15" s="120"/>
      <c r="L15" s="94"/>
      <c r="M15" s="120"/>
    </row>
    <row r="16" spans="1:13" ht="28.5" customHeight="1">
      <c r="A16" s="36">
        <v>2</v>
      </c>
      <c r="B16" s="38" t="s">
        <v>18</v>
      </c>
      <c r="C16" s="95" t="s">
        <v>122</v>
      </c>
      <c r="D16" s="95" t="s">
        <v>122</v>
      </c>
      <c r="E16" s="33">
        <f>0.25*0.06</f>
        <v>1.4999999999999999E-2</v>
      </c>
      <c r="F16" s="52">
        <f t="shared" si="2"/>
        <v>5.0000000000000001E-3</v>
      </c>
      <c r="G16" s="53">
        <f t="shared" si="2"/>
        <v>5.0000000000000001E-3</v>
      </c>
      <c r="J16" s="120"/>
      <c r="K16" s="120"/>
      <c r="L16" s="94"/>
      <c r="M16" s="120"/>
    </row>
    <row r="17" spans="1:13" ht="55.2">
      <c r="A17" s="36">
        <v>3</v>
      </c>
      <c r="B17" s="38" t="s">
        <v>128</v>
      </c>
      <c r="C17" s="95" t="s">
        <v>121</v>
      </c>
      <c r="D17" s="95" t="s">
        <v>121</v>
      </c>
      <c r="E17" s="33">
        <f>0.35*0.06</f>
        <v>2.0999999999999998E-2</v>
      </c>
      <c r="F17" s="52">
        <f t="shared" si="2"/>
        <v>0</v>
      </c>
      <c r="G17" s="53">
        <f t="shared" si="2"/>
        <v>0</v>
      </c>
      <c r="J17" s="121"/>
      <c r="K17" s="121"/>
      <c r="L17" s="94"/>
      <c r="M17" s="121"/>
    </row>
    <row r="18" spans="1:13">
      <c r="A18" s="36" t="s">
        <v>8</v>
      </c>
      <c r="B18" s="14"/>
      <c r="C18" s="122" t="s">
        <v>176</v>
      </c>
      <c r="D18" s="123"/>
      <c r="E18" s="72"/>
      <c r="F18" s="21">
        <f>SUM(F15:F17)</f>
        <v>2.1000000000000001E-2</v>
      </c>
      <c r="G18" s="21">
        <f>SUM(G15:G17)</f>
        <v>2.1000000000000001E-2</v>
      </c>
      <c r="H18" s="68" t="s">
        <v>196</v>
      </c>
      <c r="I18" s="70"/>
      <c r="J18" s="80"/>
      <c r="K18" s="80"/>
      <c r="L18" s="80"/>
      <c r="M18" s="80"/>
    </row>
    <row r="19" spans="1:13" ht="26.4">
      <c r="A19" s="35" t="s">
        <v>22</v>
      </c>
      <c r="B19" s="40" t="s">
        <v>19</v>
      </c>
      <c r="C19" s="36"/>
      <c r="D19" s="13"/>
      <c r="E19" s="13"/>
      <c r="F19" s="13"/>
      <c r="G19" s="48"/>
      <c r="I19" s="11" t="s">
        <v>22</v>
      </c>
      <c r="J19" s="119" t="s">
        <v>212</v>
      </c>
      <c r="K19" s="127" t="s">
        <v>242</v>
      </c>
      <c r="L19" s="99"/>
      <c r="M19" s="127" t="s">
        <v>243</v>
      </c>
    </row>
    <row r="20" spans="1:13" ht="55.2">
      <c r="A20" s="36">
        <v>1</v>
      </c>
      <c r="B20" s="38" t="s">
        <v>110</v>
      </c>
      <c r="C20" s="95" t="s">
        <v>123</v>
      </c>
      <c r="D20" s="95" t="s">
        <v>123</v>
      </c>
      <c r="E20" s="33">
        <f>0.5*0.06</f>
        <v>0.03</v>
      </c>
      <c r="F20" s="52">
        <f>IF(C20="0 - not considered at all",0*$E20,IF(C20="1 -  planned, not implemented",1*$E20/3,IF(C20="2 - partially implemented",2*$E20/3,$E20)))</f>
        <v>0.02</v>
      </c>
      <c r="G20" s="53">
        <f>IF(D20="0 - not considered at all",0*$E20,IF(D20="1 -  planned, not implemented",1*$E20/3,IF(D20="2 - partially implemented",2*$E20/3,$E20)))</f>
        <v>0.02</v>
      </c>
      <c r="J20" s="120"/>
      <c r="K20" s="127"/>
      <c r="L20" s="99"/>
      <c r="M20" s="127"/>
    </row>
    <row r="21" spans="1:13" ht="27.6">
      <c r="A21" s="36">
        <v>2</v>
      </c>
      <c r="B21" s="38" t="s">
        <v>129</v>
      </c>
      <c r="C21" s="95" t="s">
        <v>123</v>
      </c>
      <c r="D21" s="95" t="s">
        <v>123</v>
      </c>
      <c r="E21" s="33">
        <f>0.5*0.06</f>
        <v>0.03</v>
      </c>
      <c r="F21" s="52">
        <f>IF(C21="0 - not considered at all",0*$E21,IF(C21="1 -  planned, not implemented",1*$E21/3,IF(C21="2 - partially implemented",2*$E21/3,$E21)))</f>
        <v>0.02</v>
      </c>
      <c r="G21" s="53">
        <f>IF(D21="0 - not considered at all",0*$E21,IF(D21="1 -  planned, not implemented",1*$E21/3,IF(D21="2 - partially implemented",2*$E21/3,$E21)))</f>
        <v>0.02</v>
      </c>
      <c r="J21" s="121"/>
      <c r="K21" s="127"/>
      <c r="L21" s="99"/>
      <c r="M21" s="127"/>
    </row>
    <row r="22" spans="1:13">
      <c r="A22" s="36" t="s">
        <v>8</v>
      </c>
      <c r="B22" s="14"/>
      <c r="C22" s="122" t="s">
        <v>184</v>
      </c>
      <c r="D22" s="123"/>
      <c r="E22" s="124"/>
      <c r="F22" s="21">
        <f>SUM(F20:F21)</f>
        <v>0.04</v>
      </c>
      <c r="G22" s="21">
        <f>SUM(G19:G21)</f>
        <v>0.04</v>
      </c>
      <c r="H22" s="68" t="s">
        <v>196</v>
      </c>
      <c r="I22" s="70"/>
      <c r="J22" s="80"/>
      <c r="K22" s="80"/>
      <c r="L22" s="80"/>
      <c r="M22" s="80"/>
    </row>
    <row r="23" spans="1:13">
      <c r="A23" s="35" t="s">
        <v>23</v>
      </c>
      <c r="B23" s="90" t="s">
        <v>77</v>
      </c>
      <c r="C23" s="65"/>
      <c r="D23" s="79"/>
      <c r="E23" s="79"/>
      <c r="F23" s="79"/>
      <c r="G23" s="79"/>
      <c r="I23" s="11" t="s">
        <v>23</v>
      </c>
      <c r="J23" s="127" t="s">
        <v>213</v>
      </c>
      <c r="K23" s="127" t="s">
        <v>244</v>
      </c>
      <c r="L23" s="99"/>
      <c r="M23" s="127" t="s">
        <v>245</v>
      </c>
    </row>
    <row r="24" spans="1:13" ht="27.6">
      <c r="A24" s="36">
        <v>1</v>
      </c>
      <c r="B24" s="38" t="s">
        <v>24</v>
      </c>
      <c r="C24" s="95" t="s">
        <v>122</v>
      </c>
      <c r="D24" s="95" t="s">
        <v>122</v>
      </c>
      <c r="E24" s="33">
        <f>0.6*0.03</f>
        <v>1.7999999999999999E-2</v>
      </c>
      <c r="F24" s="52">
        <f>IF(C24="0 - not considered at all",0*$E24,IF(C24="1 -  planned, not implemented",1*$E24/3,IF(C24="2 - partially implemented",2*$E24/3,$E24)))</f>
        <v>5.9999999999999993E-3</v>
      </c>
      <c r="G24" s="53">
        <f>IF(D24="0 - not considered at all",0*$E24,IF(D24="1 -  planned, not implemented",1*$E24/3,IF(D24="2 - partially implemented",2*$E24/3,$E24)))</f>
        <v>5.9999999999999993E-3</v>
      </c>
      <c r="J24" s="127"/>
      <c r="K24" s="127"/>
      <c r="L24" s="99"/>
      <c r="M24" s="127"/>
    </row>
    <row r="25" spans="1:13" ht="27.6">
      <c r="A25" s="36">
        <v>2</v>
      </c>
      <c r="B25" s="38" t="s">
        <v>111</v>
      </c>
      <c r="C25" s="95" t="s">
        <v>122</v>
      </c>
      <c r="D25" s="95" t="s">
        <v>122</v>
      </c>
      <c r="E25" s="33">
        <f>0.4*0.03</f>
        <v>1.2E-2</v>
      </c>
      <c r="F25" s="52">
        <f>IF(C25="0 - not considered at all",0*$E25,IF(C25="1 -  planned, not implemented",1*$E25/3,IF(C25="2 - partially implemented",2*$E25/3,$E25)))</f>
        <v>4.0000000000000001E-3</v>
      </c>
      <c r="G25" s="53">
        <f>IF(D25="0 - not considered at all",0*$E25,IF(D25="1 -  planned, not implemented",1*$E25/3,IF(D25="2 - partially implemented",2*$E25/3,$E25)))</f>
        <v>4.0000000000000001E-3</v>
      </c>
      <c r="J25" s="127"/>
      <c r="K25" s="127"/>
      <c r="L25" s="99"/>
      <c r="M25" s="127"/>
    </row>
    <row r="26" spans="1:13">
      <c r="A26" s="36" t="s">
        <v>8</v>
      </c>
      <c r="B26" s="14"/>
      <c r="C26" s="122" t="s">
        <v>185</v>
      </c>
      <c r="D26" s="123"/>
      <c r="E26" s="124"/>
      <c r="F26" s="21">
        <f>SUM(F24:F25)</f>
        <v>9.9999999999999985E-3</v>
      </c>
      <c r="G26" s="21">
        <f>SUM(G23:G25)</f>
        <v>9.9999999999999985E-3</v>
      </c>
      <c r="H26" s="68" t="s">
        <v>197</v>
      </c>
      <c r="I26" s="70"/>
      <c r="J26" s="100"/>
      <c r="K26" s="100"/>
      <c r="L26" s="100"/>
      <c r="M26" s="100"/>
    </row>
    <row r="27" spans="1:13" ht="28.8">
      <c r="A27" s="35" t="s">
        <v>25</v>
      </c>
      <c r="B27" s="84" t="s">
        <v>78</v>
      </c>
      <c r="C27" s="65"/>
      <c r="D27" s="79"/>
      <c r="E27" s="79"/>
      <c r="F27" s="79"/>
      <c r="G27" s="79"/>
      <c r="I27" s="11" t="s">
        <v>25</v>
      </c>
      <c r="J27" s="127" t="s">
        <v>214</v>
      </c>
      <c r="K27" s="127" t="s">
        <v>246</v>
      </c>
      <c r="L27" s="99"/>
      <c r="M27" s="127" t="s">
        <v>247</v>
      </c>
    </row>
    <row r="28" spans="1:13" ht="32.25" customHeight="1">
      <c r="A28" s="36">
        <v>1</v>
      </c>
      <c r="B28" s="38" t="s">
        <v>112</v>
      </c>
      <c r="C28" s="95" t="s">
        <v>121</v>
      </c>
      <c r="D28" s="95" t="s">
        <v>121</v>
      </c>
      <c r="E28" s="33">
        <f>0.5*0.03</f>
        <v>1.4999999999999999E-2</v>
      </c>
      <c r="F28" s="52">
        <f>IF(C28="0 - not considered at all",0*$E28,IF(C28="1 -  planned, not implemented",1*$E28/3,IF(C28="2 - partially implemented",2*$E28/3,$E28)))</f>
        <v>0</v>
      </c>
      <c r="G28" s="53">
        <f>IF(D28="0 - not considered at all",0*$E28,IF(D28="1 -  planned, not implemented",1*$E28/3,IF(D28="2 - partially implemented",2*$E28/3,$E28)))</f>
        <v>0</v>
      </c>
      <c r="J28" s="127"/>
      <c r="K28" s="127"/>
      <c r="L28" s="99"/>
      <c r="M28" s="127"/>
    </row>
    <row r="29" spans="1:13" ht="69">
      <c r="A29" s="36">
        <v>2</v>
      </c>
      <c r="B29" s="38" t="s">
        <v>113</v>
      </c>
      <c r="C29" s="95" t="s">
        <v>123</v>
      </c>
      <c r="D29" s="95" t="s">
        <v>123</v>
      </c>
      <c r="E29" s="33">
        <f>0.5*0.03</f>
        <v>1.4999999999999999E-2</v>
      </c>
      <c r="F29" s="52">
        <f>IF(C29="0 - not considered at all",0*$E29,IF(C29="1 -  planned, not implemented",1*$E29/3,IF(C29="2 - partially implemented",2*$E29/3,$E29)))</f>
        <v>0.01</v>
      </c>
      <c r="G29" s="53">
        <f>IF(D29="0 - not considered at all",0*$E29,IF(D29="1 -  planned, not implemented",1*$E29/3,IF(D29="2 - partially implemented",2*$E29/3,$E29)))</f>
        <v>0.01</v>
      </c>
      <c r="J29" s="127"/>
      <c r="K29" s="127"/>
      <c r="L29" s="99"/>
      <c r="M29" s="127"/>
    </row>
    <row r="30" spans="1:13" ht="15" thickBot="1">
      <c r="A30" s="36" t="s">
        <v>8</v>
      </c>
      <c r="B30" s="14"/>
      <c r="C30" s="122" t="s">
        <v>186</v>
      </c>
      <c r="D30" s="123"/>
      <c r="E30" s="124"/>
      <c r="F30" s="21">
        <f>SUM(F28:F29)</f>
        <v>0.01</v>
      </c>
      <c r="G30" s="21">
        <f>SUM(G27:G29)</f>
        <v>0.01</v>
      </c>
      <c r="H30" s="68" t="s">
        <v>197</v>
      </c>
      <c r="I30" s="70"/>
    </row>
    <row r="31" spans="1:13" ht="15" thickBot="1">
      <c r="C31" s="125" t="s">
        <v>177</v>
      </c>
      <c r="D31" s="125"/>
      <c r="F31" s="45">
        <f>SUM(F7,F13,F18,F22,F26,F30)</f>
        <v>0.16800000000000001</v>
      </c>
      <c r="G31" s="45">
        <f>SUM(G7,G13,G18,G22,G26,G30)</f>
        <v>0.16800000000000001</v>
      </c>
    </row>
    <row r="32" spans="1:13">
      <c r="C32" s="126" t="s">
        <v>183</v>
      </c>
      <c r="D32" s="126"/>
      <c r="F32" s="48">
        <v>30</v>
      </c>
      <c r="G32" s="48">
        <v>30</v>
      </c>
    </row>
    <row r="33" spans="1:12">
      <c r="D33" s="16"/>
      <c r="E33" s="16"/>
      <c r="G33" s="42"/>
    </row>
    <row r="34" spans="1:12" customFormat="1" ht="32.25" customHeight="1">
      <c r="A34" s="102" t="s">
        <v>153</v>
      </c>
      <c r="B34" s="102"/>
      <c r="C34" s="46"/>
      <c r="D34" s="103" t="s">
        <v>154</v>
      </c>
      <c r="E34" s="103"/>
      <c r="F34" s="103"/>
      <c r="G34" s="103"/>
      <c r="H34" s="103"/>
      <c r="I34" s="103"/>
      <c r="J34" s="103"/>
      <c r="K34" s="47"/>
      <c r="L34" s="47"/>
    </row>
  </sheetData>
  <sheetProtection password="C7FA" sheet="1" objects="1" scenarios="1" formatRows="0"/>
  <mergeCells count="28">
    <mergeCell ref="A34:B34"/>
    <mergeCell ref="D34:J34"/>
    <mergeCell ref="C30:E30"/>
    <mergeCell ref="C32:D32"/>
    <mergeCell ref="C31:D31"/>
    <mergeCell ref="C26:E26"/>
    <mergeCell ref="J23:J25"/>
    <mergeCell ref="K14:K17"/>
    <mergeCell ref="M23:M25"/>
    <mergeCell ref="J19:J21"/>
    <mergeCell ref="K19:K21"/>
    <mergeCell ref="K23:K25"/>
    <mergeCell ref="C7:D7"/>
    <mergeCell ref="C13:D13"/>
    <mergeCell ref="C18:D18"/>
    <mergeCell ref="J14:J17"/>
    <mergeCell ref="C22:E22"/>
    <mergeCell ref="J3:J6"/>
    <mergeCell ref="K3:K6"/>
    <mergeCell ref="J8:J12"/>
    <mergeCell ref="K8:K12"/>
    <mergeCell ref="M3:M6"/>
    <mergeCell ref="M8:M12"/>
    <mergeCell ref="M27:M29"/>
    <mergeCell ref="J27:J29"/>
    <mergeCell ref="K27:K29"/>
    <mergeCell ref="M14:M17"/>
    <mergeCell ref="M19:M21"/>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zoomScaleNormal="100" workbookViewId="0">
      <selection activeCell="M1" sqref="M1:M1048576"/>
    </sheetView>
  </sheetViews>
  <sheetFormatPr defaultColWidth="34.5546875" defaultRowHeight="14.4"/>
  <cols>
    <col min="1" max="1" width="4.44140625" style="11" customWidth="1"/>
    <col min="2" max="2" width="36.33203125" style="10" customWidth="1"/>
    <col min="3" max="3" width="17.6640625" style="11" customWidth="1"/>
    <col min="4" max="4" width="18.33203125" style="12" hidden="1" customWidth="1"/>
    <col min="5" max="5" width="0.109375" style="12" customWidth="1"/>
    <col min="6" max="6" width="7.88671875" style="12" customWidth="1"/>
    <col min="7" max="7" width="8.5546875" style="12" hidden="1" customWidth="1"/>
    <col min="8" max="8" width="6.109375" style="11" customWidth="1"/>
    <col min="9" max="9" width="3.5546875" style="11" customWidth="1"/>
    <col min="10" max="10" width="35" style="11" customWidth="1"/>
    <col min="11" max="11" width="35.33203125" style="11" customWidth="1"/>
    <col min="12" max="12" width="0.109375" style="11" customWidth="1"/>
    <col min="13" max="13" width="35.33203125" style="11" hidden="1" customWidth="1"/>
    <col min="14" max="14" width="3" style="11" bestFit="1" customWidth="1"/>
    <col min="15" max="16384" width="34.5546875" style="11"/>
  </cols>
  <sheetData>
    <row r="1" spans="1:13" s="19" customFormat="1">
      <c r="A1" s="31" t="s">
        <v>126</v>
      </c>
      <c r="B1" s="18"/>
      <c r="D1" s="20"/>
      <c r="E1" s="20"/>
      <c r="F1" s="20"/>
      <c r="G1" s="20"/>
    </row>
    <row r="2" spans="1:13" ht="60.75" customHeight="1">
      <c r="A2" s="59" t="s">
        <v>75</v>
      </c>
      <c r="B2" s="60" t="s">
        <v>162</v>
      </c>
      <c r="C2" s="61" t="s">
        <v>118</v>
      </c>
      <c r="D2" s="62" t="s">
        <v>156</v>
      </c>
      <c r="E2" s="73" t="s">
        <v>9</v>
      </c>
      <c r="F2" s="73" t="s">
        <v>12</v>
      </c>
      <c r="G2" s="64" t="s">
        <v>157</v>
      </c>
      <c r="H2" s="65"/>
      <c r="I2" s="65"/>
      <c r="J2" s="66" t="s">
        <v>164</v>
      </c>
      <c r="K2" s="67" t="s">
        <v>165</v>
      </c>
      <c r="L2" s="65"/>
      <c r="M2" s="74" t="s">
        <v>178</v>
      </c>
    </row>
    <row r="3" spans="1:13">
      <c r="A3" s="86" t="s">
        <v>26</v>
      </c>
      <c r="B3" s="87" t="s">
        <v>27</v>
      </c>
      <c r="C3" s="65"/>
      <c r="D3" s="79"/>
      <c r="E3" s="79"/>
      <c r="F3" s="79"/>
      <c r="G3" s="79"/>
      <c r="I3" s="11" t="s">
        <v>26</v>
      </c>
      <c r="J3" s="127" t="s">
        <v>215</v>
      </c>
      <c r="K3" s="127" t="s">
        <v>248</v>
      </c>
      <c r="L3" s="99"/>
      <c r="M3" s="127" t="s">
        <v>248</v>
      </c>
    </row>
    <row r="4" spans="1:13" ht="25.5" customHeight="1">
      <c r="A4" s="36">
        <v>1</v>
      </c>
      <c r="B4" s="54" t="s">
        <v>131</v>
      </c>
      <c r="C4" s="95" t="s">
        <v>124</v>
      </c>
      <c r="D4" s="95" t="s">
        <v>124</v>
      </c>
      <c r="E4" s="33">
        <f>0.2*0.04</f>
        <v>8.0000000000000002E-3</v>
      </c>
      <c r="F4" s="52">
        <f t="shared" ref="F4:G8" si="0">IF(C4="0 - not considered at all",0*$E4,IF(C4="1 -  planned, not implemented",$E4/3,IF(C4="2 - partially implemented",2*$E4/3,$E4)))</f>
        <v>8.0000000000000002E-3</v>
      </c>
      <c r="G4" s="53">
        <f t="shared" si="0"/>
        <v>8.0000000000000002E-3</v>
      </c>
      <c r="J4" s="127"/>
      <c r="K4" s="127"/>
      <c r="L4" s="97" t="s">
        <v>121</v>
      </c>
      <c r="M4" s="127"/>
    </row>
    <row r="5" spans="1:13" ht="27" customHeight="1">
      <c r="A5" s="36">
        <v>2</v>
      </c>
      <c r="B5" s="54" t="s">
        <v>132</v>
      </c>
      <c r="C5" s="95" t="s">
        <v>122</v>
      </c>
      <c r="D5" s="95" t="s">
        <v>122</v>
      </c>
      <c r="E5" s="33">
        <f>0.3*0.04</f>
        <v>1.2E-2</v>
      </c>
      <c r="F5" s="52">
        <f t="shared" si="0"/>
        <v>4.0000000000000001E-3</v>
      </c>
      <c r="G5" s="53">
        <f t="shared" si="0"/>
        <v>4.0000000000000001E-3</v>
      </c>
      <c r="J5" s="127"/>
      <c r="K5" s="127"/>
      <c r="L5" s="97" t="s">
        <v>122</v>
      </c>
      <c r="M5" s="127"/>
    </row>
    <row r="6" spans="1:13" ht="27" customHeight="1">
      <c r="A6" s="36">
        <v>3</v>
      </c>
      <c r="B6" s="54" t="s">
        <v>133</v>
      </c>
      <c r="C6" s="95" t="s">
        <v>124</v>
      </c>
      <c r="D6" s="95" t="s">
        <v>124</v>
      </c>
      <c r="E6" s="33">
        <f>0.2*0.04</f>
        <v>8.0000000000000002E-3</v>
      </c>
      <c r="F6" s="52">
        <f t="shared" si="0"/>
        <v>8.0000000000000002E-3</v>
      </c>
      <c r="G6" s="53">
        <f t="shared" si="0"/>
        <v>8.0000000000000002E-3</v>
      </c>
      <c r="J6" s="127"/>
      <c r="K6" s="127"/>
      <c r="L6" s="97" t="s">
        <v>123</v>
      </c>
      <c r="M6" s="127"/>
    </row>
    <row r="7" spans="1:13" ht="31.5" customHeight="1">
      <c r="A7" s="36">
        <v>4</v>
      </c>
      <c r="B7" s="54" t="s">
        <v>134</v>
      </c>
      <c r="C7" s="95" t="s">
        <v>124</v>
      </c>
      <c r="D7" s="95" t="s">
        <v>123</v>
      </c>
      <c r="E7" s="33">
        <f>0.1*0.04</f>
        <v>4.0000000000000001E-3</v>
      </c>
      <c r="F7" s="52">
        <f t="shared" si="0"/>
        <v>4.0000000000000001E-3</v>
      </c>
      <c r="G7" s="53">
        <f t="shared" si="0"/>
        <v>2.6666666666666666E-3</v>
      </c>
      <c r="J7" s="127"/>
      <c r="K7" s="127"/>
      <c r="L7" s="97" t="s">
        <v>124</v>
      </c>
      <c r="M7" s="127"/>
    </row>
    <row r="8" spans="1:13" ht="27.75" customHeight="1">
      <c r="A8" s="36">
        <v>5</v>
      </c>
      <c r="B8" s="55" t="s">
        <v>135</v>
      </c>
      <c r="C8" s="95" t="s">
        <v>124</v>
      </c>
      <c r="D8" s="95" t="s">
        <v>124</v>
      </c>
      <c r="E8" s="33">
        <f>0.2*0.04</f>
        <v>8.0000000000000002E-3</v>
      </c>
      <c r="F8" s="52">
        <f t="shared" si="0"/>
        <v>8.0000000000000002E-3</v>
      </c>
      <c r="G8" s="53">
        <f t="shared" si="0"/>
        <v>8.0000000000000002E-3</v>
      </c>
      <c r="J8" s="127"/>
      <c r="K8" s="127"/>
      <c r="L8" s="99"/>
      <c r="M8" s="127"/>
    </row>
    <row r="9" spans="1:13" ht="17.25" customHeight="1">
      <c r="A9" s="36" t="s">
        <v>8</v>
      </c>
      <c r="B9" s="14"/>
      <c r="C9" s="122" t="s">
        <v>159</v>
      </c>
      <c r="D9" s="124"/>
      <c r="E9" s="56">
        <f>SUM(E3:E8)</f>
        <v>0.04</v>
      </c>
      <c r="F9" s="77">
        <f>SUM(F4:F8)</f>
        <v>3.2000000000000001E-2</v>
      </c>
      <c r="G9" s="77">
        <f>SUM(G4:G8)</f>
        <v>3.0666666666666668E-2</v>
      </c>
      <c r="H9" s="15" t="s">
        <v>198</v>
      </c>
      <c r="I9" s="15"/>
      <c r="J9" s="80"/>
      <c r="K9" s="80"/>
      <c r="L9" s="80"/>
      <c r="M9" s="80"/>
    </row>
    <row r="10" spans="1:13" ht="33" customHeight="1">
      <c r="A10" s="85" t="s">
        <v>28</v>
      </c>
      <c r="B10" s="87" t="s">
        <v>29</v>
      </c>
      <c r="C10" s="65"/>
      <c r="D10" s="79"/>
      <c r="E10" s="79"/>
      <c r="F10" s="79"/>
      <c r="G10" s="79"/>
      <c r="H10" s="75"/>
      <c r="I10" s="75" t="s">
        <v>28</v>
      </c>
      <c r="J10" s="127" t="s">
        <v>216</v>
      </c>
      <c r="K10" s="127" t="s">
        <v>249</v>
      </c>
      <c r="L10" s="99"/>
      <c r="M10" s="128" t="s">
        <v>250</v>
      </c>
    </row>
    <row r="11" spans="1:13" ht="27.6">
      <c r="A11" s="36">
        <v>1</v>
      </c>
      <c r="B11" s="38" t="s">
        <v>30</v>
      </c>
      <c r="C11" s="95" t="s">
        <v>124</v>
      </c>
      <c r="D11" s="95" t="s">
        <v>124</v>
      </c>
      <c r="E11" s="33">
        <f>0.2*4/100</f>
        <v>8.0000000000000002E-3</v>
      </c>
      <c r="F11" s="52">
        <f>IF(C11="0 - not considered at all",0*$E11,IF(C11="1 -  planned, not implemented",1*$E11/3,IF(C11="2 - partially implemented",2*$E11/3,$E11)))</f>
        <v>8.0000000000000002E-3</v>
      </c>
      <c r="G11" s="53">
        <f>IF(D11="0 - not considered at all",0*$E11,IF(D11="1 -  planned, not implemented",$E11/3,IF(D11="2 - partially implemented",2*$E11/3,$E11)))</f>
        <v>8.0000000000000002E-3</v>
      </c>
      <c r="J11" s="127"/>
      <c r="K11" s="127"/>
      <c r="L11" s="99"/>
      <c r="M11" s="128"/>
    </row>
    <row r="12" spans="1:13" ht="27.6">
      <c r="A12" s="36">
        <v>2</v>
      </c>
      <c r="B12" s="38" t="s">
        <v>31</v>
      </c>
      <c r="C12" s="95" t="s">
        <v>124</v>
      </c>
      <c r="D12" s="95" t="s">
        <v>124</v>
      </c>
      <c r="E12" s="33">
        <f>0.2*4/100</f>
        <v>8.0000000000000002E-3</v>
      </c>
      <c r="F12" s="52">
        <f>IF(C12="0 - not considered at all",0*$E12,IF(C12="1 -  planned, not implemented",1*$E12/3,IF(C12="2 - partially implemented",2*$E12/3,$E12)))</f>
        <v>8.0000000000000002E-3</v>
      </c>
      <c r="G12" s="53">
        <f>IF(D12="0 - not considered at all",0*$E12,IF(D12="1 -  planned, not implemented",$E12/3,IF(D12="2 - partially implemented",2*$E12/3,$E12)))</f>
        <v>8.0000000000000002E-3</v>
      </c>
      <c r="J12" s="127"/>
      <c r="K12" s="127"/>
      <c r="L12" s="99"/>
      <c r="M12" s="128"/>
    </row>
    <row r="13" spans="1:13" ht="27.6">
      <c r="A13" s="36">
        <v>3</v>
      </c>
      <c r="B13" s="38" t="s">
        <v>69</v>
      </c>
      <c r="C13" s="95" t="s">
        <v>124</v>
      </c>
      <c r="D13" s="95" t="s">
        <v>123</v>
      </c>
      <c r="E13" s="33">
        <f>0.3*4/100</f>
        <v>1.2E-2</v>
      </c>
      <c r="F13" s="52">
        <f>IF(C13="0 - not considered at all",0*$E13,IF(C13="1 -  planned, not implemented",1*$E13/3,IF(C13="2 - partially implemented",2*$E13/3,$E13)))</f>
        <v>1.2E-2</v>
      </c>
      <c r="G13" s="53">
        <f>IF(D13="0 - not considered at all",0*$E13,IF(D13="1 -  planned, not implemented",$E13/3,IF(D13="2 - partially implemented",2*$E13/3,$E13)))</f>
        <v>8.0000000000000002E-3</v>
      </c>
      <c r="J13" s="127"/>
      <c r="K13" s="127"/>
      <c r="L13" s="99"/>
      <c r="M13" s="128"/>
    </row>
    <row r="14" spans="1:13" ht="27.6">
      <c r="A14" s="36">
        <v>4</v>
      </c>
      <c r="B14" s="38" t="s">
        <v>70</v>
      </c>
      <c r="C14" s="95" t="s">
        <v>124</v>
      </c>
      <c r="D14" s="95" t="s">
        <v>123</v>
      </c>
      <c r="E14" s="33">
        <f>0.3*4/100</f>
        <v>1.2E-2</v>
      </c>
      <c r="F14" s="52">
        <f>IF(C14="0 - not considered at all",0*$E14,IF(C14="1 -  planned, not implemented",1*$E14/3,IF(C14="2 - partially implemented",2*$E14/3,$E14)))</f>
        <v>1.2E-2</v>
      </c>
      <c r="G14" s="53">
        <f>IF(D14="0 - not considered at all",0*$E14,IF(D14="1 -  planned, not implemented",$E14/3,IF(D14="2 - partially implemented",2*$E14/3,$E14)))</f>
        <v>8.0000000000000002E-3</v>
      </c>
      <c r="J14" s="127"/>
      <c r="K14" s="127"/>
      <c r="L14" s="99"/>
      <c r="M14" s="128"/>
    </row>
    <row r="15" spans="1:13">
      <c r="A15" s="36" t="s">
        <v>8</v>
      </c>
      <c r="B15" s="14"/>
      <c r="C15" s="122" t="s">
        <v>160</v>
      </c>
      <c r="D15" s="124"/>
      <c r="E15" s="35"/>
      <c r="F15" s="77">
        <f>SUM(F11:F14)</f>
        <v>0.04</v>
      </c>
      <c r="G15" s="77">
        <f>SUM(G11:G14)</f>
        <v>3.2000000000000001E-2</v>
      </c>
      <c r="H15" s="15" t="s">
        <v>198</v>
      </c>
      <c r="I15" s="15"/>
      <c r="J15" s="80"/>
      <c r="K15" s="80"/>
      <c r="L15" s="80"/>
      <c r="M15" s="80"/>
    </row>
    <row r="16" spans="1:13">
      <c r="A16" s="85" t="s">
        <v>116</v>
      </c>
      <c r="B16" s="88" t="s">
        <v>71</v>
      </c>
      <c r="C16" s="65"/>
      <c r="D16" s="79"/>
      <c r="E16" s="79"/>
      <c r="F16" s="79"/>
      <c r="G16" s="79"/>
      <c r="H16" s="75"/>
      <c r="I16" s="75" t="s">
        <v>116</v>
      </c>
      <c r="J16" s="127" t="s">
        <v>217</v>
      </c>
      <c r="K16" s="128" t="s">
        <v>251</v>
      </c>
      <c r="L16" s="94"/>
      <c r="M16" s="128" t="s">
        <v>252</v>
      </c>
    </row>
    <row r="17" spans="1:13" ht="27" customHeight="1">
      <c r="A17" s="36">
        <v>1</v>
      </c>
      <c r="B17" s="38" t="s">
        <v>136</v>
      </c>
      <c r="C17" s="95" t="s">
        <v>122</v>
      </c>
      <c r="D17" s="95" t="s">
        <v>121</v>
      </c>
      <c r="E17" s="33">
        <f>0.2*4/100</f>
        <v>8.0000000000000002E-3</v>
      </c>
      <c r="F17" s="52">
        <f>IF(C17="0 - not considered at all",0*$E17,IF(C17="1 -  planned, not implemented",1*$E17/3,IF(C17="2 - partially implemented",2*$E17/3,$E17)))</f>
        <v>2.6666666666666666E-3</v>
      </c>
      <c r="G17" s="53">
        <f>IF(D17="0 - not considered at all",0*$E17,IF(D17="1 -  planned, not implemented",$E17/3,IF(D17="2 - partially implemented",2*$E17/3,$E17)))</f>
        <v>0</v>
      </c>
      <c r="J17" s="127"/>
      <c r="K17" s="128"/>
      <c r="L17" s="94"/>
      <c r="M17" s="128"/>
    </row>
    <row r="18" spans="1:13" ht="39" customHeight="1">
      <c r="A18" s="36">
        <v>2</v>
      </c>
      <c r="B18" s="38" t="s">
        <v>137</v>
      </c>
      <c r="C18" s="95" t="s">
        <v>122</v>
      </c>
      <c r="D18" s="95" t="s">
        <v>122</v>
      </c>
      <c r="E18" s="33">
        <f>0.2*4/100</f>
        <v>8.0000000000000002E-3</v>
      </c>
      <c r="F18" s="52">
        <f>IF(C18="0 - not considered at all",0*$E18,IF(C18="1 -  planned, not implemented",1*$E18/3,IF(C18="2 - partially implemented",2*$E18/3,$E18)))</f>
        <v>2.6666666666666666E-3</v>
      </c>
      <c r="G18" s="53">
        <f>IF(D18="0 - not considered at all",0*$E18,IF(D18="1 -  planned, not implemented",$E18/3,IF(D18="2 - partially implemented",2*$E18/3,$E18)))</f>
        <v>2.6666666666666666E-3</v>
      </c>
      <c r="J18" s="127"/>
      <c r="K18" s="128"/>
      <c r="L18" s="94"/>
      <c r="M18" s="128"/>
    </row>
    <row r="19" spans="1:13" ht="27.6">
      <c r="A19" s="36">
        <v>3</v>
      </c>
      <c r="B19" s="38" t="s">
        <v>138</v>
      </c>
      <c r="C19" s="95" t="s">
        <v>124</v>
      </c>
      <c r="D19" s="95" t="s">
        <v>124</v>
      </c>
      <c r="E19" s="33">
        <f>0.2*4/100</f>
        <v>8.0000000000000002E-3</v>
      </c>
      <c r="F19" s="52">
        <f>IF(C19="0 - not considered at all",0*$E19,IF(C19="1 -  planned, not implemented",1*$E19/3,IF(C19="2 - partially implemented",2*$E19/3,$E19)))</f>
        <v>8.0000000000000002E-3</v>
      </c>
      <c r="G19" s="53">
        <f>IF(D19="0 - not considered at all",0*$E19,IF(D19="1 -  planned, not implemented",$E19/3,IF(D19="2 - partially implemented",2*$E19/3,$E19)))</f>
        <v>8.0000000000000002E-3</v>
      </c>
      <c r="J19" s="127"/>
      <c r="K19" s="128"/>
      <c r="L19" s="94"/>
      <c r="M19" s="128"/>
    </row>
    <row r="20" spans="1:13" ht="29.25" customHeight="1">
      <c r="A20" s="36">
        <v>4</v>
      </c>
      <c r="B20" s="38" t="s">
        <v>142</v>
      </c>
      <c r="C20" s="95" t="s">
        <v>123</v>
      </c>
      <c r="D20" s="95" t="s">
        <v>123</v>
      </c>
      <c r="E20" s="33">
        <f>0.2*4/100</f>
        <v>8.0000000000000002E-3</v>
      </c>
      <c r="F20" s="52">
        <f>IF(C20="0 - not considered at all",0*$E20,IF(C20="1 -  planned, not implemented",1*$E20/3,IF(C20="2 - partially implemented",2*$E20/3,$E20)))</f>
        <v>5.3333333333333332E-3</v>
      </c>
      <c r="G20" s="53">
        <f>IF(D20="0 - not considered at all",0*$E20,IF(D20="1 -  planned, not implemented",$E20/3,IF(D20="2 - partially implemented",2*$E20/3,$E20)))</f>
        <v>5.3333333333333332E-3</v>
      </c>
      <c r="J20" s="127"/>
      <c r="K20" s="128"/>
      <c r="L20" s="94"/>
      <c r="M20" s="128"/>
    </row>
    <row r="21" spans="1:13" ht="41.4">
      <c r="A21" s="36">
        <v>5</v>
      </c>
      <c r="B21" s="39" t="s">
        <v>143</v>
      </c>
      <c r="C21" s="95" t="s">
        <v>122</v>
      </c>
      <c r="D21" s="95" t="s">
        <v>122</v>
      </c>
      <c r="E21" s="33">
        <f>0.2*4/100</f>
        <v>8.0000000000000002E-3</v>
      </c>
      <c r="F21" s="52">
        <f>IF(C21="0 - not considered at all",0*$E21,IF(C21="1 -  planned, not implemented",1*$E21/3,IF(C21="2 - partially implemented",2*$E21/3,$E21)))</f>
        <v>2.6666666666666666E-3</v>
      </c>
      <c r="G21" s="53">
        <f>IF(D21="0 - not considered at all",0*$E21,IF(D21="1 -  planned, not implemented",$E21/3,IF(D21="2 - partially implemented",2*$E21/3,$E21)))</f>
        <v>2.6666666666666666E-3</v>
      </c>
      <c r="J21" s="127"/>
      <c r="K21" s="128"/>
      <c r="L21" s="94"/>
      <c r="M21" s="128"/>
    </row>
    <row r="22" spans="1:13">
      <c r="A22" s="36" t="s">
        <v>8</v>
      </c>
      <c r="B22" s="14"/>
      <c r="C22" s="122" t="s">
        <v>161</v>
      </c>
      <c r="D22" s="124"/>
      <c r="E22" s="35"/>
      <c r="F22" s="77">
        <f>SUM(F17:F21)</f>
        <v>2.1333333333333333E-2</v>
      </c>
      <c r="G22" s="77">
        <f>SUM(G17:G21)</f>
        <v>1.8666666666666668E-2</v>
      </c>
      <c r="H22" s="15" t="s">
        <v>198</v>
      </c>
      <c r="I22" s="15"/>
      <c r="J22" s="80"/>
      <c r="K22" s="80"/>
      <c r="L22" s="80"/>
      <c r="M22" s="80"/>
    </row>
    <row r="23" spans="1:13">
      <c r="A23" s="85" t="s">
        <v>32</v>
      </c>
      <c r="B23" s="88" t="s">
        <v>72</v>
      </c>
      <c r="C23" s="65"/>
      <c r="D23" s="79"/>
      <c r="E23" s="79"/>
      <c r="F23" s="79"/>
      <c r="G23" s="79"/>
      <c r="H23" s="75"/>
      <c r="I23" s="75" t="s">
        <v>32</v>
      </c>
      <c r="J23" s="127" t="s">
        <v>218</v>
      </c>
      <c r="K23" s="127" t="s">
        <v>253</v>
      </c>
      <c r="L23" s="99"/>
      <c r="M23" s="127" t="s">
        <v>253</v>
      </c>
    </row>
    <row r="24" spans="1:13" ht="66.75" customHeight="1">
      <c r="A24" s="36">
        <v>1</v>
      </c>
      <c r="B24" s="38" t="s">
        <v>144</v>
      </c>
      <c r="C24" s="95" t="s">
        <v>124</v>
      </c>
      <c r="D24" s="95" t="s">
        <v>124</v>
      </c>
      <c r="E24" s="33">
        <f>0.5*0.04</f>
        <v>0.02</v>
      </c>
      <c r="F24" s="52">
        <f>IF(C24="0 - not considered at all",0*$E24,IF(C24="1 -  planned, not implemented",1*$E24/3,IF(C24="2 - partially implemented",2*$E24/3,$E24)))</f>
        <v>0.02</v>
      </c>
      <c r="G24" s="53">
        <f>IF(D24="0 - not considered at all",0*$E24,IF(D24="1 -  planned, not implemented",$E24/3,IF(D24="2 - partially implemented",2*$E24/3,$E24)))</f>
        <v>0.02</v>
      </c>
      <c r="J24" s="127"/>
      <c r="K24" s="127"/>
      <c r="L24" s="99"/>
      <c r="M24" s="127"/>
    </row>
    <row r="25" spans="1:13" ht="47.25" customHeight="1">
      <c r="A25" s="36">
        <v>2</v>
      </c>
      <c r="B25" s="38" t="s">
        <v>145</v>
      </c>
      <c r="C25" s="95" t="s">
        <v>124</v>
      </c>
      <c r="D25" s="95" t="s">
        <v>124</v>
      </c>
      <c r="E25" s="33">
        <f>0.5*0.04</f>
        <v>0.02</v>
      </c>
      <c r="F25" s="52">
        <f>IF(C25="0 - not considered at all",0*$E25,IF(C25="1 -  planned, not implemented",1*$E25/3,IF(C25="2 - partially implemented",2*$E25/3,$E25)))</f>
        <v>0.02</v>
      </c>
      <c r="G25" s="53">
        <f>IF(D25="0 - not considered at all",0*$E25,IF(D25="1 -  planned, not implemented",$E25/3,IF(D25="2 - partially implemented",2*$E25/3,$E25)))</f>
        <v>0.02</v>
      </c>
      <c r="J25" s="127"/>
      <c r="K25" s="127"/>
      <c r="L25" s="99"/>
      <c r="M25" s="127"/>
    </row>
    <row r="26" spans="1:13">
      <c r="A26" s="36" t="s">
        <v>8</v>
      </c>
      <c r="B26" s="14"/>
      <c r="C26" s="122" t="s">
        <v>179</v>
      </c>
      <c r="D26" s="124"/>
      <c r="E26" s="35"/>
      <c r="F26" s="77">
        <f>SUM(F24:F25)</f>
        <v>0.04</v>
      </c>
      <c r="G26" s="77">
        <f>SUM(G24:G25)</f>
        <v>0.04</v>
      </c>
      <c r="H26" s="15" t="s">
        <v>198</v>
      </c>
      <c r="I26" s="15"/>
      <c r="J26" s="100"/>
      <c r="K26" s="100"/>
      <c r="L26" s="100"/>
      <c r="M26" s="100"/>
    </row>
    <row r="27" spans="1:13" ht="33.75" customHeight="1">
      <c r="A27" s="85" t="s">
        <v>33</v>
      </c>
      <c r="B27" s="87" t="s">
        <v>74</v>
      </c>
      <c r="C27" s="65"/>
      <c r="D27" s="79"/>
      <c r="E27" s="79"/>
      <c r="F27" s="79"/>
      <c r="G27" s="79"/>
      <c r="H27" s="75"/>
      <c r="I27" s="75" t="s">
        <v>33</v>
      </c>
      <c r="J27" s="127" t="s">
        <v>219</v>
      </c>
      <c r="K27" s="127" t="s">
        <v>253</v>
      </c>
      <c r="L27" s="100"/>
      <c r="M27" s="127" t="s">
        <v>253</v>
      </c>
    </row>
    <row r="28" spans="1:13" ht="34.5" customHeight="1">
      <c r="A28" s="36">
        <v>1</v>
      </c>
      <c r="B28" s="38" t="s">
        <v>146</v>
      </c>
      <c r="C28" s="95" t="s">
        <v>124</v>
      </c>
      <c r="D28" s="95" t="s">
        <v>124</v>
      </c>
      <c r="E28" s="33">
        <f>0.3*0.02</f>
        <v>6.0000000000000001E-3</v>
      </c>
      <c r="F28" s="52">
        <f>IF(C28="0 - not considered at all",0*$E28,IF(C28="1 -  planned, not implemented",1*$E28/3,IF(C28="2 - partially implemented",2*$E28/3,$E28)))</f>
        <v>6.0000000000000001E-3</v>
      </c>
      <c r="G28" s="53">
        <f>IF(D28="0 - not considered at all",0*$E28,IF(D28="1 -  planned, not implemented",$E28/3,IF(D28="2 - partially implemented",2*$E28/3,$E28)))</f>
        <v>6.0000000000000001E-3</v>
      </c>
      <c r="J28" s="127"/>
      <c r="K28" s="127"/>
      <c r="L28" s="100"/>
      <c r="M28" s="127"/>
    </row>
    <row r="29" spans="1:13" ht="41.4">
      <c r="A29" s="36">
        <v>2</v>
      </c>
      <c r="B29" s="38" t="s">
        <v>147</v>
      </c>
      <c r="C29" s="95" t="s">
        <v>124</v>
      </c>
      <c r="D29" s="95" t="s">
        <v>124</v>
      </c>
      <c r="E29" s="33">
        <f>0.3*0.02</f>
        <v>6.0000000000000001E-3</v>
      </c>
      <c r="F29" s="52">
        <f>IF(C29="0 - not considered at all",0*$E29,IF(C29="1 -  planned, not implemented",1*$E29/3,IF(C29="2 - partially implemented",2*$E29/3,$E29)))</f>
        <v>6.0000000000000001E-3</v>
      </c>
      <c r="G29" s="53">
        <f>IF(D29="0 - not considered at all",0*$E29,IF(D29="1 -  planned, not implemented",$E29/3,IF(D29="2 - partially implemented",2*$E29/3,$E29)))</f>
        <v>6.0000000000000001E-3</v>
      </c>
      <c r="J29" s="127"/>
      <c r="K29" s="127"/>
      <c r="L29" s="100"/>
      <c r="M29" s="127"/>
    </row>
    <row r="30" spans="1:13" ht="38.25" customHeight="1">
      <c r="A30" s="36">
        <v>3</v>
      </c>
      <c r="B30" s="38" t="s">
        <v>148</v>
      </c>
      <c r="C30" s="95" t="s">
        <v>124</v>
      </c>
      <c r="D30" s="95" t="s">
        <v>124</v>
      </c>
      <c r="E30" s="33">
        <f>0.4*0.02</f>
        <v>8.0000000000000002E-3</v>
      </c>
      <c r="F30" s="52">
        <f>IF(C30="0 - not considered at all",0*$E30,IF(C30="1 -  planned, not implemented",1*$E30/3,IF(C30="2 - partially implemented",2*$E30/3,$E30)))</f>
        <v>8.0000000000000002E-3</v>
      </c>
      <c r="G30" s="53">
        <f>IF(D30="0 - not considered at all",0*$E30,IF(D30="1 -  planned, not implemented",$E30/3,IF(D30="2 - partially implemented",2*$E30/3,$E30)))</f>
        <v>8.0000000000000002E-3</v>
      </c>
      <c r="J30" s="127"/>
      <c r="K30" s="127"/>
      <c r="L30" s="100"/>
      <c r="M30" s="127"/>
    </row>
    <row r="31" spans="1:13">
      <c r="A31" s="36" t="s">
        <v>8</v>
      </c>
      <c r="B31" s="14"/>
      <c r="C31" s="122" t="s">
        <v>180</v>
      </c>
      <c r="D31" s="124"/>
      <c r="E31" s="35"/>
      <c r="F31" s="77">
        <f>SUM(F28:F30)</f>
        <v>0.02</v>
      </c>
      <c r="G31" s="77">
        <f>SUM(G28:G30)</f>
        <v>0.02</v>
      </c>
      <c r="H31" s="15" t="s">
        <v>199</v>
      </c>
      <c r="I31" s="15"/>
      <c r="J31" s="100"/>
      <c r="K31" s="100"/>
      <c r="L31" s="100"/>
      <c r="M31" s="100"/>
    </row>
    <row r="32" spans="1:13" ht="16.5" customHeight="1">
      <c r="A32" s="85" t="s">
        <v>73</v>
      </c>
      <c r="B32" s="87" t="s">
        <v>94</v>
      </c>
      <c r="C32" s="65"/>
      <c r="D32" s="79"/>
      <c r="E32" s="79"/>
      <c r="F32" s="79"/>
      <c r="G32" s="48"/>
      <c r="H32" s="75"/>
      <c r="I32" s="75" t="s">
        <v>73</v>
      </c>
      <c r="J32" s="127" t="s">
        <v>220</v>
      </c>
      <c r="K32" s="127" t="s">
        <v>253</v>
      </c>
      <c r="L32" s="99"/>
      <c r="M32" s="127" t="s">
        <v>253</v>
      </c>
    </row>
    <row r="33" spans="1:13" ht="28.5" customHeight="1">
      <c r="A33" s="36">
        <v>1</v>
      </c>
      <c r="B33" s="38" t="s">
        <v>149</v>
      </c>
      <c r="C33" s="95" t="s">
        <v>124</v>
      </c>
      <c r="D33" s="95" t="s">
        <v>124</v>
      </c>
      <c r="E33" s="33">
        <f>0.5*0.02</f>
        <v>0.01</v>
      </c>
      <c r="F33" s="52">
        <f>IF(C33="0 - not considered at all",0*$E33,IF(C33="1 -  planned, not implemented",1*$E33/3,IF(C33="2 - partially implemented",2*$E33/3,$E33)))</f>
        <v>0.01</v>
      </c>
      <c r="G33" s="53">
        <f>IF(D33="0 - not considered at all",0*$E33,IF(D33="1 -  planned, not implemented",$E33/3,IF(D33="2 - partially implemented",2*$E33/3,$E33)))</f>
        <v>0.01</v>
      </c>
      <c r="J33" s="127"/>
      <c r="K33" s="127"/>
      <c r="L33" s="99"/>
      <c r="M33" s="127"/>
    </row>
    <row r="34" spans="1:13" ht="27.6">
      <c r="A34" s="36">
        <v>2</v>
      </c>
      <c r="B34" s="38" t="s">
        <v>150</v>
      </c>
      <c r="C34" s="95" t="s">
        <v>124</v>
      </c>
      <c r="D34" s="95" t="s">
        <v>124</v>
      </c>
      <c r="E34" s="33">
        <f>0.5*0.02</f>
        <v>0.01</v>
      </c>
      <c r="F34" s="52">
        <f>IF(C34="0 - not considered at all",0*$E34,IF(C34="1 -  planned, not implemented",1*$E34/3,IF(C34="2 - partially implemented",2*$E34/3,$E34)))</f>
        <v>0.01</v>
      </c>
      <c r="G34" s="53">
        <f>IF(D34="0 - not considered at all",0*$E34,IF(D34="1 -  planned, not implemented",$E34/3,IF(D34="2 - partially implemented",2*$E34/3,$E34)))</f>
        <v>0.01</v>
      </c>
      <c r="J34" s="127"/>
      <c r="K34" s="127"/>
      <c r="L34" s="99"/>
      <c r="M34" s="127"/>
    </row>
    <row r="35" spans="1:13" ht="15" thickBot="1">
      <c r="A35" s="36" t="s">
        <v>8</v>
      </c>
      <c r="B35" s="14"/>
      <c r="C35" s="122" t="s">
        <v>181</v>
      </c>
      <c r="D35" s="124"/>
      <c r="E35" s="35"/>
      <c r="F35" s="77">
        <f>SUM(F33:F34)</f>
        <v>0.02</v>
      </c>
      <c r="G35" s="77">
        <f>SUM(G32:G34)</f>
        <v>0.02</v>
      </c>
      <c r="H35" s="15" t="s">
        <v>199</v>
      </c>
      <c r="I35" s="15"/>
    </row>
    <row r="36" spans="1:13" ht="15" thickBot="1">
      <c r="C36" s="125" t="s">
        <v>140</v>
      </c>
      <c r="D36" s="125"/>
      <c r="F36" s="45">
        <f>SUM(F9,F15,F22,F26,F31,F35)</f>
        <v>0.17333333333333331</v>
      </c>
      <c r="G36" s="45">
        <f>SUM(G9,G15,G22,G26,G31,G35)</f>
        <v>0.16133333333333333</v>
      </c>
    </row>
    <row r="37" spans="1:13">
      <c r="C37" s="126" t="s">
        <v>183</v>
      </c>
      <c r="D37" s="126"/>
      <c r="E37" s="16"/>
      <c r="F37" s="48">
        <v>20</v>
      </c>
      <c r="G37" s="43">
        <v>20</v>
      </c>
    </row>
    <row r="39" spans="1:13" customFormat="1" ht="32.25" customHeight="1">
      <c r="A39" s="102" t="s">
        <v>153</v>
      </c>
      <c r="B39" s="102"/>
      <c r="C39" s="103" t="s">
        <v>154</v>
      </c>
      <c r="D39" s="103"/>
      <c r="E39" s="103"/>
      <c r="F39" s="103"/>
      <c r="G39" s="103"/>
      <c r="H39" s="103"/>
      <c r="I39" s="103"/>
      <c r="J39" s="47"/>
      <c r="K39" s="47"/>
      <c r="M39" s="47"/>
    </row>
  </sheetData>
  <sheetProtection password="C7FA" sheet="1" objects="1" scenarios="1" formatRows="0"/>
  <mergeCells count="28">
    <mergeCell ref="C31:D31"/>
    <mergeCell ref="A39:B39"/>
    <mergeCell ref="C39:I39"/>
    <mergeCell ref="C35:D35"/>
    <mergeCell ref="C36:D36"/>
    <mergeCell ref="C37:D37"/>
    <mergeCell ref="M3:M8"/>
    <mergeCell ref="M10:M14"/>
    <mergeCell ref="M16:M21"/>
    <mergeCell ref="J3:J8"/>
    <mergeCell ref="K3:K8"/>
    <mergeCell ref="J10:J14"/>
    <mergeCell ref="K10:K14"/>
    <mergeCell ref="M32:M34"/>
    <mergeCell ref="J16:J21"/>
    <mergeCell ref="K16:K21"/>
    <mergeCell ref="M27:M30"/>
    <mergeCell ref="J32:J34"/>
    <mergeCell ref="K32:K34"/>
    <mergeCell ref="K23:K25"/>
    <mergeCell ref="K27:K30"/>
    <mergeCell ref="J23:J25"/>
    <mergeCell ref="J27:J30"/>
    <mergeCell ref="C9:D9"/>
    <mergeCell ref="C15:D15"/>
    <mergeCell ref="C22:D22"/>
    <mergeCell ref="C26:D26"/>
    <mergeCell ref="M23:M25"/>
  </mergeCells>
  <phoneticPr fontId="7" type="noConversion"/>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M1" sqref="M1:M1048576"/>
    </sheetView>
  </sheetViews>
  <sheetFormatPr defaultColWidth="34.5546875" defaultRowHeight="14.4"/>
  <cols>
    <col min="1" max="1" width="4.44140625" style="11" customWidth="1"/>
    <col min="2" max="2" width="36.5546875" style="10" customWidth="1"/>
    <col min="3" max="3" width="17.6640625" style="11" customWidth="1"/>
    <col min="4" max="4" width="18.109375" style="12" hidden="1" customWidth="1"/>
    <col min="5" max="5" width="0.33203125" style="12" hidden="1" customWidth="1"/>
    <col min="6" max="6" width="8.33203125" style="12" customWidth="1"/>
    <col min="7" max="7" width="8.5546875" style="12" hidden="1" customWidth="1"/>
    <col min="8" max="8" width="8" style="11" customWidth="1"/>
    <col min="9" max="9" width="4" style="11" customWidth="1"/>
    <col min="10" max="10" width="33.5546875" style="11" customWidth="1"/>
    <col min="11" max="11" width="25.44140625" style="11" customWidth="1"/>
    <col min="12" max="12" width="0.109375" style="11" hidden="1" customWidth="1"/>
    <col min="13" max="13" width="29.6640625" style="11" hidden="1" customWidth="1"/>
    <col min="14" max="14" width="3" style="11" bestFit="1" customWidth="1"/>
    <col min="15" max="16384" width="34.5546875" style="11"/>
  </cols>
  <sheetData>
    <row r="1" spans="1:13" s="19" customFormat="1">
      <c r="A1" s="31" t="s">
        <v>125</v>
      </c>
      <c r="B1" s="18"/>
      <c r="D1" s="20"/>
      <c r="E1" s="20"/>
      <c r="F1" s="20"/>
      <c r="G1" s="20"/>
    </row>
    <row r="2" spans="1:13" ht="77.25" customHeight="1">
      <c r="A2" s="59" t="s">
        <v>75</v>
      </c>
      <c r="B2" s="60" t="s">
        <v>162</v>
      </c>
      <c r="C2" s="61" t="s">
        <v>118</v>
      </c>
      <c r="D2" s="62" t="s">
        <v>156</v>
      </c>
      <c r="E2" s="73" t="s">
        <v>9</v>
      </c>
      <c r="F2" s="73" t="s">
        <v>12</v>
      </c>
      <c r="G2" s="64" t="s">
        <v>157</v>
      </c>
      <c r="H2" s="65"/>
      <c r="I2" s="65"/>
      <c r="J2" s="66" t="s">
        <v>119</v>
      </c>
      <c r="K2" s="67" t="s">
        <v>192</v>
      </c>
      <c r="L2" s="65"/>
      <c r="M2" s="74" t="s">
        <v>178</v>
      </c>
    </row>
    <row r="3" spans="1:13" ht="20.25" customHeight="1">
      <c r="A3" s="58" t="s">
        <v>34</v>
      </c>
      <c r="B3" s="78" t="s">
        <v>79</v>
      </c>
      <c r="C3" s="65"/>
      <c r="D3" s="79"/>
      <c r="E3" s="79"/>
      <c r="F3" s="79"/>
      <c r="G3" s="48"/>
      <c r="I3" s="11" t="s">
        <v>34</v>
      </c>
      <c r="J3" s="129" t="s">
        <v>222</v>
      </c>
      <c r="K3" s="129" t="s">
        <v>221</v>
      </c>
      <c r="L3" s="100"/>
      <c r="M3" s="121" t="s">
        <v>254</v>
      </c>
    </row>
    <row r="4" spans="1:13" ht="39" customHeight="1">
      <c r="A4" s="36">
        <v>1</v>
      </c>
      <c r="B4" s="38" t="s">
        <v>80</v>
      </c>
      <c r="C4" s="95" t="s">
        <v>122</v>
      </c>
      <c r="D4" s="95" t="s">
        <v>122</v>
      </c>
      <c r="E4" s="33">
        <f>0.2*0.055</f>
        <v>1.1000000000000001E-2</v>
      </c>
      <c r="F4" s="52">
        <f t="shared" ref="F4:G8" si="0">IF(C4="0 - not considered at all",0*$E4,IF(C4="1 -  planned, not implemented",$E4/3,IF(C4="2 - partially implemented",2*$E4/3,$E4)))</f>
        <v>3.666666666666667E-3</v>
      </c>
      <c r="G4" s="53">
        <f t="shared" si="0"/>
        <v>3.666666666666667E-3</v>
      </c>
      <c r="J4" s="129"/>
      <c r="K4" s="129"/>
      <c r="L4" s="93" t="s">
        <v>121</v>
      </c>
      <c r="M4" s="127"/>
    </row>
    <row r="5" spans="1:13" ht="41.25" customHeight="1">
      <c r="A5" s="36">
        <v>2</v>
      </c>
      <c r="B5" s="38" t="s">
        <v>89</v>
      </c>
      <c r="C5" s="95" t="s">
        <v>122</v>
      </c>
      <c r="D5" s="95" t="s">
        <v>122</v>
      </c>
      <c r="E5" s="33">
        <f>0.2*0.055</f>
        <v>1.1000000000000001E-2</v>
      </c>
      <c r="F5" s="52">
        <f t="shared" si="0"/>
        <v>3.666666666666667E-3</v>
      </c>
      <c r="G5" s="53">
        <f t="shared" si="0"/>
        <v>3.666666666666667E-3</v>
      </c>
      <c r="J5" s="129"/>
      <c r="K5" s="129"/>
      <c r="L5" s="93" t="s">
        <v>122</v>
      </c>
      <c r="M5" s="127"/>
    </row>
    <row r="6" spans="1:13" ht="30" customHeight="1">
      <c r="A6" s="36">
        <v>3</v>
      </c>
      <c r="B6" s="38" t="s">
        <v>85</v>
      </c>
      <c r="C6" s="95" t="s">
        <v>122</v>
      </c>
      <c r="D6" s="95" t="s">
        <v>122</v>
      </c>
      <c r="E6" s="33">
        <f>0.2*0.055</f>
        <v>1.1000000000000001E-2</v>
      </c>
      <c r="F6" s="52">
        <f t="shared" si="0"/>
        <v>3.666666666666667E-3</v>
      </c>
      <c r="G6" s="53">
        <f t="shared" si="0"/>
        <v>3.666666666666667E-3</v>
      </c>
      <c r="J6" s="129"/>
      <c r="K6" s="129"/>
      <c r="L6" s="93" t="s">
        <v>123</v>
      </c>
      <c r="M6" s="127"/>
    </row>
    <row r="7" spans="1:13" ht="26.25" customHeight="1">
      <c r="A7" s="36">
        <v>4</v>
      </c>
      <c r="B7" s="38" t="s">
        <v>90</v>
      </c>
      <c r="C7" s="95" t="s">
        <v>121</v>
      </c>
      <c r="D7" s="95" t="s">
        <v>121</v>
      </c>
      <c r="E7" s="33">
        <f>0.2*0.055</f>
        <v>1.1000000000000001E-2</v>
      </c>
      <c r="F7" s="52">
        <f t="shared" si="0"/>
        <v>0</v>
      </c>
      <c r="G7" s="53">
        <f t="shared" si="0"/>
        <v>0</v>
      </c>
      <c r="J7" s="129"/>
      <c r="K7" s="129"/>
      <c r="L7" s="93" t="s">
        <v>124</v>
      </c>
      <c r="M7" s="127"/>
    </row>
    <row r="8" spans="1:13" ht="27.6">
      <c r="A8" s="36">
        <v>5</v>
      </c>
      <c r="B8" s="39" t="s">
        <v>91</v>
      </c>
      <c r="C8" s="95" t="s">
        <v>123</v>
      </c>
      <c r="D8" s="95" t="s">
        <v>123</v>
      </c>
      <c r="E8" s="33">
        <f>0.2*0.055</f>
        <v>1.1000000000000001E-2</v>
      </c>
      <c r="F8" s="52">
        <f t="shared" si="0"/>
        <v>7.3333333333333341E-3</v>
      </c>
      <c r="G8" s="53">
        <f t="shared" si="0"/>
        <v>7.3333333333333341E-3</v>
      </c>
      <c r="J8" s="130"/>
      <c r="K8" s="130"/>
      <c r="L8" s="100"/>
      <c r="M8" s="127"/>
    </row>
    <row r="9" spans="1:13" ht="17.25" customHeight="1">
      <c r="A9" s="36" t="s">
        <v>8</v>
      </c>
      <c r="B9" s="14"/>
      <c r="C9" s="122" t="s">
        <v>187</v>
      </c>
      <c r="D9" s="123"/>
      <c r="E9" s="124"/>
      <c r="F9" s="77">
        <f>SUM(F4:F8)</f>
        <v>1.8333333333333333E-2</v>
      </c>
      <c r="G9" s="77">
        <f>SUM(G4:G8)</f>
        <v>1.8333333333333333E-2</v>
      </c>
      <c r="H9" s="68" t="s">
        <v>200</v>
      </c>
      <c r="I9" s="70"/>
      <c r="J9" s="80"/>
      <c r="K9" s="80"/>
      <c r="L9" s="80"/>
      <c r="M9" s="80"/>
    </row>
    <row r="10" spans="1:13">
      <c r="A10" s="35" t="s">
        <v>35</v>
      </c>
      <c r="B10" s="84" t="s">
        <v>81</v>
      </c>
      <c r="C10" s="65"/>
      <c r="D10" s="79"/>
      <c r="E10" s="79"/>
      <c r="F10" s="79"/>
      <c r="G10" s="48"/>
      <c r="I10" s="11" t="s">
        <v>35</v>
      </c>
      <c r="J10" s="127" t="s">
        <v>223</v>
      </c>
      <c r="K10" s="127" t="s">
        <v>255</v>
      </c>
      <c r="L10" s="99"/>
      <c r="M10" s="127" t="s">
        <v>256</v>
      </c>
    </row>
    <row r="11" spans="1:13" ht="27.6">
      <c r="A11" s="36">
        <v>1</v>
      </c>
      <c r="B11" s="38" t="s">
        <v>92</v>
      </c>
      <c r="C11" s="95" t="s">
        <v>124</v>
      </c>
      <c r="D11" s="95" t="s">
        <v>123</v>
      </c>
      <c r="E11" s="13">
        <f>0.25*0.055</f>
        <v>1.375E-2</v>
      </c>
      <c r="F11" s="52">
        <f t="shared" ref="F11:G13" si="1">IF(C11="0 - not considered at all",0*$E11,IF(C11="1 -  planned, not implemented",$E11/3,IF(C11="2 - partially implemented",2*$E11/3,$E11)))</f>
        <v>1.375E-2</v>
      </c>
      <c r="G11" s="53">
        <f t="shared" si="1"/>
        <v>9.1666666666666667E-3</v>
      </c>
      <c r="J11" s="127"/>
      <c r="K11" s="127"/>
      <c r="L11" s="99"/>
      <c r="M11" s="127"/>
    </row>
    <row r="12" spans="1:13" ht="27.6">
      <c r="A12" s="36">
        <v>2</v>
      </c>
      <c r="B12" s="38" t="s">
        <v>95</v>
      </c>
      <c r="C12" s="95" t="s">
        <v>124</v>
      </c>
      <c r="D12" s="95" t="s">
        <v>124</v>
      </c>
      <c r="E12" s="13">
        <f>0.25*0.055</f>
        <v>1.375E-2</v>
      </c>
      <c r="F12" s="52">
        <f t="shared" si="1"/>
        <v>1.375E-2</v>
      </c>
      <c r="G12" s="53">
        <f t="shared" si="1"/>
        <v>1.375E-2</v>
      </c>
      <c r="J12" s="127"/>
      <c r="K12" s="127"/>
      <c r="L12" s="99"/>
      <c r="M12" s="127"/>
    </row>
    <row r="13" spans="1:13" ht="27.6">
      <c r="A13" s="36">
        <v>3</v>
      </c>
      <c r="B13" s="38" t="s">
        <v>115</v>
      </c>
      <c r="C13" s="95" t="s">
        <v>124</v>
      </c>
      <c r="D13" s="95" t="s">
        <v>123</v>
      </c>
      <c r="E13" s="13">
        <f>0.5*0.055</f>
        <v>2.75E-2</v>
      </c>
      <c r="F13" s="52">
        <f t="shared" si="1"/>
        <v>2.75E-2</v>
      </c>
      <c r="G13" s="53">
        <f t="shared" si="1"/>
        <v>1.8333333333333333E-2</v>
      </c>
      <c r="J13" s="127"/>
      <c r="K13" s="127"/>
      <c r="L13" s="99"/>
      <c r="M13" s="127"/>
    </row>
    <row r="14" spans="1:13">
      <c r="A14" s="36" t="s">
        <v>8</v>
      </c>
      <c r="B14" s="14"/>
      <c r="C14" s="122" t="s">
        <v>188</v>
      </c>
      <c r="D14" s="123"/>
      <c r="E14" s="124"/>
      <c r="F14" s="77">
        <f>SUM(F11:F13)</f>
        <v>5.5E-2</v>
      </c>
      <c r="G14" s="77">
        <f>SUM(G11:G13)</f>
        <v>4.1250000000000002E-2</v>
      </c>
      <c r="H14" s="68" t="s">
        <v>200</v>
      </c>
      <c r="I14" s="70"/>
      <c r="J14" s="80"/>
      <c r="K14" s="80"/>
      <c r="L14" s="80"/>
      <c r="M14" s="80"/>
    </row>
    <row r="15" spans="1:13">
      <c r="A15" s="35" t="s">
        <v>117</v>
      </c>
      <c r="B15" s="90" t="s">
        <v>83</v>
      </c>
      <c r="C15" s="65"/>
      <c r="D15" s="79"/>
      <c r="E15" s="79"/>
      <c r="F15" s="79"/>
      <c r="G15" s="48"/>
      <c r="I15" s="11" t="s">
        <v>117</v>
      </c>
      <c r="J15" s="127" t="s">
        <v>224</v>
      </c>
      <c r="K15" s="127" t="s">
        <v>253</v>
      </c>
      <c r="L15" s="99"/>
      <c r="M15" s="127" t="s">
        <v>253</v>
      </c>
    </row>
    <row r="16" spans="1:13" ht="27.6">
      <c r="A16" s="36">
        <v>1</v>
      </c>
      <c r="B16" s="38" t="s">
        <v>93</v>
      </c>
      <c r="C16" s="96" t="s">
        <v>124</v>
      </c>
      <c r="D16" s="95" t="s">
        <v>124</v>
      </c>
      <c r="E16" s="13">
        <f>0.25*0.055</f>
        <v>1.375E-2</v>
      </c>
      <c r="F16" s="52">
        <f t="shared" ref="F16:G19" si="2">IF(C16="0 - not considered at all",0*$E16,IF(C16="1 -  planned, not implemented",$E16/3,IF(C16="2 - partially implemented",2*$E16/3,$E16)))</f>
        <v>1.375E-2</v>
      </c>
      <c r="G16" s="53">
        <f t="shared" si="2"/>
        <v>1.375E-2</v>
      </c>
      <c r="J16" s="127"/>
      <c r="K16" s="127"/>
      <c r="L16" s="99"/>
      <c r="M16" s="127"/>
    </row>
    <row r="17" spans="1:13" ht="27.6">
      <c r="A17" s="36">
        <v>2</v>
      </c>
      <c r="B17" s="38" t="s">
        <v>86</v>
      </c>
      <c r="C17" s="96" t="s">
        <v>124</v>
      </c>
      <c r="D17" s="95" t="s">
        <v>124</v>
      </c>
      <c r="E17" s="13">
        <f>0.25*0.055</f>
        <v>1.375E-2</v>
      </c>
      <c r="F17" s="52">
        <f t="shared" si="2"/>
        <v>1.375E-2</v>
      </c>
      <c r="G17" s="53">
        <f t="shared" si="2"/>
        <v>1.375E-2</v>
      </c>
      <c r="J17" s="127"/>
      <c r="K17" s="127"/>
      <c r="L17" s="99"/>
      <c r="M17" s="127"/>
    </row>
    <row r="18" spans="1:13">
      <c r="A18" s="36">
        <v>3</v>
      </c>
      <c r="B18" s="38" t="s">
        <v>87</v>
      </c>
      <c r="C18" s="96" t="s">
        <v>124</v>
      </c>
      <c r="D18" s="95" t="s">
        <v>124</v>
      </c>
      <c r="E18" s="13">
        <f>0.25*0.055</f>
        <v>1.375E-2</v>
      </c>
      <c r="F18" s="52">
        <f t="shared" si="2"/>
        <v>1.375E-2</v>
      </c>
      <c r="G18" s="53">
        <f t="shared" si="2"/>
        <v>1.375E-2</v>
      </c>
      <c r="J18" s="127"/>
      <c r="K18" s="127"/>
      <c r="L18" s="99"/>
      <c r="M18" s="127"/>
    </row>
    <row r="19" spans="1:13" ht="41.4">
      <c r="A19" s="36">
        <v>4</v>
      </c>
      <c r="B19" s="39" t="s">
        <v>114</v>
      </c>
      <c r="C19" s="96" t="s">
        <v>123</v>
      </c>
      <c r="D19" s="95" t="s">
        <v>123</v>
      </c>
      <c r="E19" s="13">
        <f>0.25*0.055</f>
        <v>1.375E-2</v>
      </c>
      <c r="F19" s="52">
        <f t="shared" si="2"/>
        <v>9.1666666666666667E-3</v>
      </c>
      <c r="G19" s="53">
        <f t="shared" si="2"/>
        <v>9.1666666666666667E-3</v>
      </c>
      <c r="J19" s="127"/>
      <c r="K19" s="127"/>
      <c r="L19" s="99"/>
      <c r="M19" s="127"/>
    </row>
    <row r="20" spans="1:13">
      <c r="A20" s="36" t="s">
        <v>8</v>
      </c>
      <c r="B20" s="14"/>
      <c r="C20" s="122" t="s">
        <v>189</v>
      </c>
      <c r="D20" s="123"/>
      <c r="E20" s="124"/>
      <c r="F20" s="77">
        <f>SUM(F16:F19)</f>
        <v>5.0416666666666665E-2</v>
      </c>
      <c r="G20" s="77">
        <f>SUM(G16:G19)</f>
        <v>5.0416666666666665E-2</v>
      </c>
      <c r="H20" s="68" t="s">
        <v>200</v>
      </c>
      <c r="I20" s="70"/>
      <c r="J20" s="80"/>
      <c r="K20" s="80"/>
      <c r="L20" s="80"/>
      <c r="M20" s="80"/>
    </row>
    <row r="21" spans="1:13">
      <c r="A21" s="35" t="s">
        <v>82</v>
      </c>
      <c r="B21" s="84" t="s">
        <v>84</v>
      </c>
      <c r="C21" s="65"/>
      <c r="D21" s="79"/>
      <c r="E21" s="79"/>
      <c r="F21" s="79"/>
      <c r="G21" s="48"/>
      <c r="I21" s="11" t="s">
        <v>82</v>
      </c>
      <c r="J21" s="127" t="s">
        <v>139</v>
      </c>
      <c r="K21" s="127"/>
      <c r="L21" s="99"/>
      <c r="M21" s="127" t="s">
        <v>257</v>
      </c>
    </row>
    <row r="22" spans="1:13" ht="27.6">
      <c r="A22" s="36">
        <v>1</v>
      </c>
      <c r="B22" s="38" t="s">
        <v>88</v>
      </c>
      <c r="C22" s="95" t="s">
        <v>123</v>
      </c>
      <c r="D22" s="95" t="s">
        <v>123</v>
      </c>
      <c r="E22" s="13">
        <v>3.5000000000000003E-2</v>
      </c>
      <c r="F22" s="52">
        <f>IF(C22="0 - not considered at all",0*$E22,IF(C22="1 -  planned, not implemented",$E22/3,IF(C22="2 - partially implemented",2*$E22/3,$E22)))</f>
        <v>2.3333333333333334E-2</v>
      </c>
      <c r="G22" s="53">
        <f>IF(D22="0 - not considered at all",0*$E22,IF(D22="1 -  planned, not implemented",$E22/3,IF(D22="2 - partially implemented",2*$E22/3,$E22)))</f>
        <v>2.3333333333333334E-2</v>
      </c>
      <c r="J22" s="127"/>
      <c r="K22" s="127"/>
      <c r="L22" s="99"/>
      <c r="M22" s="127"/>
    </row>
    <row r="23" spans="1:13" ht="15" thickBot="1">
      <c r="A23" s="36" t="s">
        <v>8</v>
      </c>
      <c r="B23" s="14"/>
      <c r="C23" s="122" t="s">
        <v>190</v>
      </c>
      <c r="D23" s="123"/>
      <c r="E23" s="124"/>
      <c r="F23" s="77">
        <f>SUM(F22:F22)</f>
        <v>2.3333333333333334E-2</v>
      </c>
      <c r="G23" s="77">
        <f>SUM(G22)</f>
        <v>2.3333333333333334E-2</v>
      </c>
      <c r="H23" s="68" t="s">
        <v>201</v>
      </c>
      <c r="I23" s="70"/>
    </row>
    <row r="24" spans="1:13" ht="15" thickBot="1">
      <c r="D24" s="41" t="s">
        <v>182</v>
      </c>
      <c r="F24" s="76">
        <f>SUM(F9,F14,F20,F23)</f>
        <v>0.14708333333333334</v>
      </c>
      <c r="G24" s="76">
        <f>SUM(G9,G14,G20,G23)</f>
        <v>0.13333333333333333</v>
      </c>
    </row>
    <row r="25" spans="1:13">
      <c r="D25" s="42" t="s">
        <v>183</v>
      </c>
      <c r="E25" s="16"/>
      <c r="F25" s="48">
        <v>20</v>
      </c>
      <c r="G25" s="89">
        <v>20</v>
      </c>
    </row>
    <row r="27" spans="1:13" customFormat="1" ht="32.25" customHeight="1">
      <c r="A27" s="102" t="s">
        <v>153</v>
      </c>
      <c r="B27" s="102"/>
      <c r="C27" s="103" t="s">
        <v>154</v>
      </c>
      <c r="D27" s="103"/>
      <c r="E27" s="103"/>
      <c r="F27" s="103"/>
      <c r="G27" s="103"/>
      <c r="H27" s="103"/>
      <c r="I27" s="103"/>
      <c r="J27" s="47"/>
      <c r="K27" s="47"/>
    </row>
  </sheetData>
  <sheetProtection password="C7FA"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phoneticPr fontId="7" type="noConversion"/>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Airina</dc:creator>
  <cp:lastModifiedBy>Pieva</cp:lastModifiedBy>
  <cp:lastPrinted>2013-05-22T09:46:15Z</cp:lastPrinted>
  <dcterms:created xsi:type="dcterms:W3CDTF">2012-06-19T07:09:26Z</dcterms:created>
  <dcterms:modified xsi:type="dcterms:W3CDTF">2014-04-23T18:33:23Z</dcterms:modified>
</cp:coreProperties>
</file>