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30" yWindow="-15" windowWidth="10275" windowHeight="8175" tabRatio="794"/>
  </bookViews>
  <sheets>
    <sheet name="Assessment summary" sheetId="1" r:id="rId1"/>
    <sheet name="A - Didactical solutions" sheetId="8" r:id="rId2"/>
    <sheet name="B - Information technologies" sheetId="4" r:id="rId3"/>
    <sheet name="C - Structure and design" sheetId="10" r:id="rId4"/>
    <sheet name="D - Learning organization" sheetId="11" r:id="rId5"/>
  </sheets>
  <definedNames>
    <definedName name="_xlnm.Print_Area" localSheetId="1">'A - Didactical solutions'!$A$1:$L$44</definedName>
    <definedName name="_xlnm.Print_Area" localSheetId="2">'B - Information technologies'!$A$1:$M$32</definedName>
    <definedName name="_xlnm.Print_Area" localSheetId="3">'C - Structure and design'!$A$1:$M$37</definedName>
    <definedName name="_xlnm.Print_Area" localSheetId="4">'D - Learning organization'!$A$1:$M$25</definedName>
    <definedName name="_xlnm.Print_Titles" localSheetId="1">'A - Didactical solutions'!$1:$2</definedName>
    <definedName name="_xlnm.Print_Titles" localSheetId="2">'B - Information technologies'!$1:$2</definedName>
    <definedName name="_xlnm.Print_Titles" localSheetId="3">'C - Structure and design'!$1:$2</definedName>
    <definedName name="_xlnm.Print_Titles" localSheetId="4">'D - Learning organization'!$1:$2</definedName>
  </definedNames>
  <calcPr calcId="125725"/>
</workbook>
</file>

<file path=xl/calcChain.xml><?xml version="1.0" encoding="utf-8"?>
<calcChain xmlns="http://schemas.openxmlformats.org/spreadsheetml/2006/main">
  <c r="G22" i="11"/>
  <c r="F22" l="1"/>
  <c r="F23" s="1"/>
  <c r="E17"/>
  <c r="G17" s="1"/>
  <c r="E18"/>
  <c r="E19"/>
  <c r="G19" s="1"/>
  <c r="E16"/>
  <c r="G16" s="1"/>
  <c r="E13"/>
  <c r="G13" s="1"/>
  <c r="G23"/>
  <c r="F19"/>
  <c r="F17"/>
  <c r="F13"/>
  <c r="E12"/>
  <c r="E11"/>
  <c r="E5"/>
  <c r="G5" s="1"/>
  <c r="E6"/>
  <c r="G6" s="1"/>
  <c r="E7"/>
  <c r="G7" s="1"/>
  <c r="E8"/>
  <c r="G8" s="1"/>
  <c r="F5"/>
  <c r="F6"/>
  <c r="F7"/>
  <c r="F8"/>
  <c r="E4"/>
  <c r="E34" i="10"/>
  <c r="G34" s="1"/>
  <c r="E33"/>
  <c r="G33" s="1"/>
  <c r="E29" i="4"/>
  <c r="E28"/>
  <c r="E25"/>
  <c r="E24"/>
  <c r="E21"/>
  <c r="E20"/>
  <c r="E17"/>
  <c r="E16"/>
  <c r="E15"/>
  <c r="F12" i="11" l="1"/>
  <c r="G12"/>
  <c r="F11"/>
  <c r="G11"/>
  <c r="F18"/>
  <c r="G18"/>
  <c r="G20" s="1"/>
  <c r="F4"/>
  <c r="F9" s="1"/>
  <c r="G4"/>
  <c r="G9" s="1"/>
  <c r="F16"/>
  <c r="G35" i="10"/>
  <c r="F33"/>
  <c r="F34"/>
  <c r="E12" i="4"/>
  <c r="E11"/>
  <c r="G11" s="1"/>
  <c r="E10"/>
  <c r="E9"/>
  <c r="G9" s="1"/>
  <c r="G29"/>
  <c r="F29"/>
  <c r="G28"/>
  <c r="F28"/>
  <c r="G25"/>
  <c r="F25"/>
  <c r="G24"/>
  <c r="F24"/>
  <c r="F26" s="1"/>
  <c r="G21"/>
  <c r="F21"/>
  <c r="G20"/>
  <c r="F20"/>
  <c r="G17"/>
  <c r="F17"/>
  <c r="G16"/>
  <c r="F16"/>
  <c r="G15"/>
  <c r="F15"/>
  <c r="G12"/>
  <c r="F12"/>
  <c r="G10"/>
  <c r="F10"/>
  <c r="E6"/>
  <c r="G6" s="1"/>
  <c r="E5"/>
  <c r="G5" s="1"/>
  <c r="E4"/>
  <c r="G4" s="1"/>
  <c r="F4"/>
  <c r="E39" i="8"/>
  <c r="F39" s="1"/>
  <c r="E40"/>
  <c r="F40" s="1"/>
  <c r="E41"/>
  <c r="F41" s="1"/>
  <c r="E42"/>
  <c r="F42" s="1"/>
  <c r="E35"/>
  <c r="E34"/>
  <c r="E36"/>
  <c r="E33"/>
  <c r="F33" s="1"/>
  <c r="E32"/>
  <c r="F36"/>
  <c r="F35"/>
  <c r="F34"/>
  <c r="F32"/>
  <c r="E29"/>
  <c r="F29" s="1"/>
  <c r="E28"/>
  <c r="F28" s="1"/>
  <c r="E27"/>
  <c r="F27" s="1"/>
  <c r="E24"/>
  <c r="E23"/>
  <c r="E22"/>
  <c r="E19"/>
  <c r="G19" s="1"/>
  <c r="E20"/>
  <c r="E21"/>
  <c r="G21" s="1"/>
  <c r="E18"/>
  <c r="E17"/>
  <c r="F24"/>
  <c r="G42"/>
  <c r="G41"/>
  <c r="G40"/>
  <c r="G39"/>
  <c r="G36"/>
  <c r="G35"/>
  <c r="G34"/>
  <c r="G33"/>
  <c r="G32"/>
  <c r="G29"/>
  <c r="G28"/>
  <c r="G27"/>
  <c r="G24"/>
  <c r="G23"/>
  <c r="G22"/>
  <c r="G20"/>
  <c r="G18"/>
  <c r="G17"/>
  <c r="F23"/>
  <c r="F22"/>
  <c r="F21"/>
  <c r="F20"/>
  <c r="F19"/>
  <c r="F18"/>
  <c r="F17"/>
  <c r="E13"/>
  <c r="G13" s="1"/>
  <c r="E12"/>
  <c r="G12" s="1"/>
  <c r="E11"/>
  <c r="G11" s="1"/>
  <c r="E9"/>
  <c r="G9" s="1"/>
  <c r="E14"/>
  <c r="G14" s="1"/>
  <c r="E10"/>
  <c r="G10" s="1"/>
  <c r="F14"/>
  <c r="F13"/>
  <c r="F12"/>
  <c r="F11"/>
  <c r="F10"/>
  <c r="F9"/>
  <c r="G26" i="4" l="1"/>
  <c r="G14" i="11"/>
  <c r="G24" s="1"/>
  <c r="J28" i="1" s="1"/>
  <c r="F20" i="11"/>
  <c r="F14"/>
  <c r="F24" s="1"/>
  <c r="F22" i="4"/>
  <c r="F30"/>
  <c r="G30" i="8"/>
  <c r="F11" i="4"/>
  <c r="F5"/>
  <c r="G13"/>
  <c r="F9"/>
  <c r="G7"/>
  <c r="F6"/>
  <c r="G30"/>
  <c r="G22"/>
  <c r="G18"/>
  <c r="F18"/>
  <c r="G15" i="8"/>
  <c r="G43"/>
  <c r="G37"/>
  <c r="F37"/>
  <c r="F30"/>
  <c r="G25"/>
  <c r="F25"/>
  <c r="F15"/>
  <c r="F13" i="4" l="1"/>
  <c r="G31"/>
  <c r="J26" i="1" s="1"/>
  <c r="F7" i="4"/>
  <c r="E30" i="10"/>
  <c r="G30" s="1"/>
  <c r="E29"/>
  <c r="G29" s="1"/>
  <c r="E28"/>
  <c r="G28" s="1"/>
  <c r="F30"/>
  <c r="E25"/>
  <c r="G25" s="1"/>
  <c r="E24"/>
  <c r="G24" s="1"/>
  <c r="E21"/>
  <c r="E20"/>
  <c r="G20" s="1"/>
  <c r="E19"/>
  <c r="G19" s="1"/>
  <c r="E18"/>
  <c r="G18" s="1"/>
  <c r="E17"/>
  <c r="G17" s="1"/>
  <c r="E14"/>
  <c r="G14" s="1"/>
  <c r="E13"/>
  <c r="G13" s="1"/>
  <c r="E12"/>
  <c r="G12" s="1"/>
  <c r="E11"/>
  <c r="G11" s="1"/>
  <c r="F28" l="1"/>
  <c r="F21"/>
  <c r="G21"/>
  <c r="G22" s="1"/>
  <c r="F17"/>
  <c r="F29"/>
  <c r="F31" s="1"/>
  <c r="F19"/>
  <c r="F25"/>
  <c r="G26"/>
  <c r="G15"/>
  <c r="F11"/>
  <c r="F18"/>
  <c r="F20"/>
  <c r="F24"/>
  <c r="G31"/>
  <c r="F26" l="1"/>
  <c r="F22"/>
  <c r="E8"/>
  <c r="G8" s="1"/>
  <c r="E7"/>
  <c r="G7" s="1"/>
  <c r="E6"/>
  <c r="G6" s="1"/>
  <c r="E5"/>
  <c r="G5" s="1"/>
  <c r="E4"/>
  <c r="G4" s="1"/>
  <c r="F6"/>
  <c r="F8"/>
  <c r="F7" l="1"/>
  <c r="F4"/>
  <c r="E9"/>
  <c r="F5"/>
  <c r="G9"/>
  <c r="F14"/>
  <c r="F13"/>
  <c r="F12"/>
  <c r="E6" i="8"/>
  <c r="G6" s="1"/>
  <c r="E5"/>
  <c r="G5" s="1"/>
  <c r="E4"/>
  <c r="G4" s="1"/>
  <c r="F9" i="10" l="1"/>
  <c r="F35"/>
  <c r="G7" i="8"/>
  <c r="F15" i="10"/>
  <c r="F5" i="8"/>
  <c r="F6"/>
  <c r="F4"/>
  <c r="F7" l="1"/>
  <c r="F43" l="1"/>
  <c r="G44" l="1"/>
  <c r="J25" i="1" s="1"/>
  <c r="F44" i="8"/>
  <c r="J21" i="1"/>
  <c r="F31" i="4" l="1"/>
  <c r="J19" i="1" s="1"/>
  <c r="J18"/>
  <c r="F36" i="10" l="1"/>
  <c r="J20" i="1" s="1"/>
  <c r="J16" s="1"/>
  <c r="G36" i="10" l="1"/>
  <c r="J27" i="1" s="1"/>
  <c r="J23" s="1"/>
</calcChain>
</file>

<file path=xl/comments1.xml><?xml version="1.0" encoding="utf-8"?>
<comments xmlns="http://schemas.openxmlformats.org/spreadsheetml/2006/main">
  <authors>
    <author>Windows User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b/>
            <sz val="9"/>
            <color indexed="81"/>
            <rFont val="Tahoma"/>
            <family val="2"/>
          </rPr>
          <t>Guidance on how to meet the sub-criterion:</t>
        </r>
        <r>
          <rPr>
            <sz val="9"/>
            <color indexed="81"/>
            <rFont val="Tahoma"/>
            <family val="2"/>
          </rPr>
          <t xml:space="preserve">
The best way to ask student to present themselves using various ICT tools is to provide teacher presentation using ICT tools. The template for the necessary information to be provided for learners presentations could also be provided.</t>
        </r>
      </text>
    </comment>
    <comment ref="B5" authorId="0">
      <text>
        <r>
          <rPr>
            <b/>
            <sz val="9"/>
            <color indexed="81"/>
            <rFont val="Tahoma"/>
            <family val="2"/>
          </rPr>
          <t>Guidance on how to meet the sub-criterion:</t>
        </r>
        <r>
          <rPr>
            <sz val="9"/>
            <color indexed="81"/>
            <rFont val="Tahoma"/>
            <family val="2"/>
          </rPr>
          <t xml:space="preserve">
The best way to ask students to present themselves using various ICT tools is to provide teacher presentation using ICT tools. For this purpose Moodle profile could be used. Teacher presentation may also be implemented via personal webpages or blogs, however the teacher course presentation should be short and easy to find. The teacher photo in the profile or presentation profile makes it more attractive and useful for students.</t>
        </r>
      </text>
    </comment>
    <comment ref="B6" authorId="0">
      <text>
        <r>
          <rPr>
            <sz val="9"/>
            <color indexed="81"/>
            <rFont val="Tahoma"/>
            <family val="2"/>
          </rPr>
          <t xml:space="preserve">Discussions tools are necessary for providing important imformation for students and vice versa.  It may be a forum, wikis or other tools that enable discussions. 
</t>
        </r>
        <r>
          <rPr>
            <b/>
            <sz val="9"/>
            <color indexed="81"/>
            <rFont val="Tahoma"/>
            <family val="2"/>
          </rPr>
          <t>Guidance on how to meet the sub-criterion:</t>
        </r>
        <r>
          <rPr>
            <sz val="9"/>
            <color indexed="81"/>
            <rFont val="Tahoma"/>
            <family val="2"/>
          </rPr>
          <t xml:space="preserve">
Teacher information forum may be used for teacher announcements or important messages for students. As forums in VME are usually connected to the emails (various subsciption possibilities depesnt on the teacher, user and chosen environment), the possibility provides users to follow the discussions via their own email. 
Discussion forums for students may be used for different purposes. First, they can be used for organizational issues - usually there are some common questions that the answers are important for all students. So the organizational issues forum may be used for teacher instead of writing the same type of emails for learners. This kind of forums also provide possibilities for learners to react and answer the questions raised by other learners. Second, the forums may be used for certain activities, i.e. certain topic discussions. Third they may be used for learner feedback.
Wiki maybe used for collaborative group work and discussions.</t>
        </r>
      </text>
    </comment>
    <comment ref="B7" authorId="0">
      <text>
        <r>
          <rPr>
            <sz val="9"/>
            <color indexed="81"/>
            <rFont val="Tahoma"/>
            <family val="2"/>
          </rPr>
          <t xml:space="preserve">Interaction between learner and teacher may take place at the traditional teaching/learning environment and/or in virtual environment via audio/video/web conferencing tools.
</t>
        </r>
        <r>
          <rPr>
            <b/>
            <sz val="9"/>
            <color indexed="81"/>
            <rFont val="Tahoma"/>
            <family val="2"/>
          </rPr>
          <t xml:space="preserve">Guidance on how to meet the sub-criterion:
</t>
        </r>
        <r>
          <rPr>
            <sz val="9"/>
            <color indexed="81"/>
            <rFont val="Tahoma"/>
            <family val="2"/>
          </rPr>
          <t xml:space="preserve">Learners should be provided with certain dates and times for face to face or virtual meetings/consultations. For virtual consultations connection links and/or connection steps should be easily found.
</t>
        </r>
      </text>
    </comment>
    <comment ref="B8" authorId="0">
      <text>
        <r>
          <rPr>
            <sz val="9"/>
            <color indexed="81"/>
            <rFont val="Tahoma"/>
            <family val="2"/>
          </rPr>
          <t xml:space="preserve">Teacher email as contact details should be provided for learners.
</t>
        </r>
        <r>
          <rPr>
            <b/>
            <sz val="9"/>
            <color indexed="81"/>
            <rFont val="Tahoma"/>
            <family val="2"/>
          </rPr>
          <t>Guidance on how to meet the sub-criterion:</t>
        </r>
        <r>
          <rPr>
            <sz val="9"/>
            <color indexed="81"/>
            <rFont val="Tahoma"/>
            <family val="2"/>
          </rPr>
          <t xml:space="preserve">
It should be stated for learners how often does the teacher respond to students emails so the learners do not accept answer is given very promptly.</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<sst xmlns="http://schemas.openxmlformats.org/spreadsheetml/2006/main" count="503" uniqueCount="230">
  <si>
    <t>Target institution/ group</t>
  </si>
  <si>
    <t xml:space="preserve">The process description on how the criteria can be used in institutional/ target </t>
  </si>
  <si>
    <t xml:space="preserve">OVERALL RESULT (GENERATED FROM ALL CRITERIA GROUP) </t>
  </si>
  <si>
    <t>A1</t>
  </si>
  <si>
    <t>A2</t>
  </si>
  <si>
    <t>A3</t>
  </si>
  <si>
    <t>A4</t>
  </si>
  <si>
    <t>A5</t>
  </si>
  <si>
    <t>n</t>
  </si>
  <si>
    <t>Weight</t>
  </si>
  <si>
    <t>Variety of learning methods used</t>
  </si>
  <si>
    <t>Experiential validity ensured (practical application to professional practices)</t>
  </si>
  <si>
    <t>Result</t>
  </si>
  <si>
    <t>B. INFORMATION TECHNOLOGIES</t>
  </si>
  <si>
    <t>C. OVERALL STRUCTURE, LANGUAGE AND DESIGN</t>
  </si>
  <si>
    <t>HE and VET institutions working on technology enhanced learing and teaching curriculum designing</t>
  </si>
  <si>
    <t>B1</t>
  </si>
  <si>
    <t>Publishing tools</t>
  </si>
  <si>
    <t>Each participant has his/her profile and participates in the activity through his/her own account.</t>
  </si>
  <si>
    <t>Assesment, self-assesment and assignment tools</t>
  </si>
  <si>
    <t>B2</t>
  </si>
  <si>
    <t>B3</t>
  </si>
  <si>
    <t>B4</t>
  </si>
  <si>
    <t>B5</t>
  </si>
  <si>
    <t>A glossary is provided and is implemented with the learning environment tools</t>
  </si>
  <si>
    <t>B6</t>
  </si>
  <si>
    <t>C1</t>
  </si>
  <si>
    <t>Soundness, clarity of writing, grammar</t>
  </si>
  <si>
    <t>C2</t>
  </si>
  <si>
    <t>Clarity of organization and suitability for the target group</t>
  </si>
  <si>
    <t>Learners are informed about content pre-requisites for learning</t>
  </si>
  <si>
    <t>Learners are informed about technical pre-requisites for learning</t>
  </si>
  <si>
    <t>C4</t>
  </si>
  <si>
    <t>C5</t>
  </si>
  <si>
    <t>D1</t>
  </si>
  <si>
    <t>D2</t>
  </si>
  <si>
    <t>Definition of competences and learning objectives is measurable</t>
  </si>
  <si>
    <t>Assessment strategies clearly and measurably presented</t>
  </si>
  <si>
    <t>Open Educational Resources used and learners encouraged to re-use them</t>
  </si>
  <si>
    <t>Assignment description clear and to the point</t>
  </si>
  <si>
    <t>A6</t>
  </si>
  <si>
    <t>A.  DIDACTICAL PART</t>
  </si>
  <si>
    <t>D. LEARNING ORGANIZATION AND INTERACTIVITY</t>
  </si>
  <si>
    <t>Learning objectives are formulated in a measurable way and are presented for learners.</t>
  </si>
  <si>
    <t>Learners are encouraged to search for and re-use OER respecting their licences.</t>
  </si>
  <si>
    <t>Learning objectives and learning outcomes are formulated on the basis of competences.</t>
  </si>
  <si>
    <t>There is a variety of learning methods used in curriculum.</t>
  </si>
  <si>
    <t>The variety of learning methods allows active and passive learning.</t>
  </si>
  <si>
    <t>The variety of learning methods supports individual and group work.</t>
  </si>
  <si>
    <t>The variety of learning methods supports task differentiation (e.g. mandatory and supplementary tasks and resources)</t>
  </si>
  <si>
    <t>Learning methods used support ceativity and critical thinking skill development</t>
  </si>
  <si>
    <t>Assignment evaluation criteria are indicated under each assignment description.</t>
  </si>
  <si>
    <t>Assignment performance schedule and expected outcomes are clearly described.</t>
  </si>
  <si>
    <t>Overall assessment strategy is clearly presented in the syllabus.</t>
  </si>
  <si>
    <t>Assessment criteria are measurable and clear in terms of grading (weight and summative evaluation).</t>
  </si>
  <si>
    <t>Learners have a possibility to discuss and suggest assessment strategy improvement.</t>
  </si>
  <si>
    <t>Metacognitive tools for progress assessment are used in curriculum.</t>
  </si>
  <si>
    <t>Self-assessment tools are used.</t>
  </si>
  <si>
    <t>Feedback and discussion of learning results is organized.</t>
  </si>
  <si>
    <t>Various assessment strategies, tools and assignments are used for learning result evaluation.</t>
  </si>
  <si>
    <t>Portfolio opition is used and/ or assignments can be exported to personal portfolio after learning.</t>
  </si>
  <si>
    <t>Curriculum licencing is enabled in virtual learning environment and copy-right issues are clearly indicated.</t>
  </si>
  <si>
    <t>Learning objectives are inline with the learning outcomes are presented in each learning assignment.</t>
  </si>
  <si>
    <t>Tasks and assignments are related with professional activities and application of learning results in practice.</t>
  </si>
  <si>
    <t>Learners are involved in active practical training and application of learning results in real-life situations.</t>
  </si>
  <si>
    <t>Practical tasks are related or require exploration, knowledge and/ or information from employers and their staff , as well as contextualization of assignment results in real-life situations.</t>
  </si>
  <si>
    <t>Learning objectives are presented in synergy with learning resources, tasks and learning outcomes.</t>
  </si>
  <si>
    <t>Open educational resources (in multi-media format) are used in curriculum</t>
  </si>
  <si>
    <t>Consultations and/ or interviews or/and (online) meetings with employers are organized during the learning.</t>
  </si>
  <si>
    <t>Target group's learning needs are considered in the design of the curriculum</t>
  </si>
  <si>
    <t>The curriculum workload is consistent with the target group's requirements.</t>
  </si>
  <si>
    <t>General esthetics</t>
  </si>
  <si>
    <t>Copyright issues</t>
  </si>
  <si>
    <t>C6</t>
  </si>
  <si>
    <t>Logical structure and flexible learning path possibility</t>
  </si>
  <si>
    <t xml:space="preserve">  </t>
  </si>
  <si>
    <t>Navigation and external links</t>
  </si>
  <si>
    <t>Glossary of terms</t>
  </si>
  <si>
    <t>Recorded lectures and tools to support virtual classroom</t>
  </si>
  <si>
    <t>Interactivity</t>
  </si>
  <si>
    <t>Students are encouraged to present temselves using various ICT tools (i.e. Moodle profile or other profiles)</t>
  </si>
  <si>
    <t>Learning support, eTutoring</t>
  </si>
  <si>
    <t>D4</t>
  </si>
  <si>
    <t>Workload and schedule</t>
  </si>
  <si>
    <t>Learner feedback</t>
  </si>
  <si>
    <t>Discussion or other collaborative tools are planned to use</t>
  </si>
  <si>
    <t>The schedule of meetings/lectures or consultations is provided</t>
  </si>
  <si>
    <t>The schedule of assignments is provided</t>
  </si>
  <si>
    <t>Learner feedback possibility is planned</t>
  </si>
  <si>
    <t>Course teacher presents him/herself for the students using various ICT tools (i.e. Moodle or other profiles)</t>
  </si>
  <si>
    <t>Synchronous communication is used</t>
  </si>
  <si>
    <t>Asynchronous communication</t>
  </si>
  <si>
    <t>Pedagogical help information is provided</t>
  </si>
  <si>
    <t>Curriculum workload is based on ECTS credits/ or competences</t>
  </si>
  <si>
    <t>Bibliography and study resources</t>
  </si>
  <si>
    <t>Technical help information is provided</t>
  </si>
  <si>
    <t>max 30</t>
  </si>
  <si>
    <t>max 20</t>
  </si>
  <si>
    <t>Steps necessary to implement each assignment  (or recommended strategy) are suggested.</t>
  </si>
  <si>
    <t>Tools to implement each assignment  (or recommended stratedy) are suggested.</t>
  </si>
  <si>
    <t>CRITERIA GROUP A.  DIDACTICAL/ PEDAGOGICAL PART (A1 - A6)</t>
  </si>
  <si>
    <t>CRITERIA GROUP B. INFORMATION TECHNOLOGIES (B1 - B6)</t>
  </si>
  <si>
    <t>General navigational structure of the course  is clear</t>
  </si>
  <si>
    <t>Funcionality of links and external resources work well</t>
  </si>
  <si>
    <t>Design elements are selected adequately</t>
  </si>
  <si>
    <t>Reading materials are published in a browser friendly format which does not require a special software to be installed on a client computer.</t>
  </si>
  <si>
    <t>Learning activities are implemented using standard supported or VLE application tools</t>
  </si>
  <si>
    <t>Materials are supposed to be read online. The amount of text does not exceeds two - three screens.</t>
  </si>
  <si>
    <t>Group work and active learning tools employed</t>
  </si>
  <si>
    <t>Discussions, projects, case studies and other activities are implemented using graded discussion tools, journals, wikis, blogs, et al.</t>
  </si>
  <si>
    <t>Assessment tools available through the VLE or compatible with it are used to implement assessment and self-assesment tasks and learning result assessment</t>
  </si>
  <si>
    <t>Terms are automatically linked with glossary from the resources</t>
  </si>
  <si>
    <t>Virtual real - time online meetings and online classroom activities are enabled for learning.</t>
  </si>
  <si>
    <t>Lecture/ theoretical records are provided. Records are in a proper format, easy to open and access. The records contain simultanously transmitted sound, slides and/or video.</t>
  </si>
  <si>
    <t>Learning hours, topics and tasks are distributed equally in the curriculum and adequately to the time required</t>
  </si>
  <si>
    <t>Curriculum organization/ learner guide is provided</t>
  </si>
  <si>
    <t>C3</t>
  </si>
  <si>
    <t>D3</t>
  </si>
  <si>
    <t>Level of implementation</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</si>
  <si>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</si>
  <si>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r>
      <t>Comments and measures for improvement 
(</t>
    </r>
    <r>
      <rPr>
        <b/>
        <sz val="11"/>
        <color rgb="FF0070C0"/>
        <rFont val="Calibri"/>
        <family val="2"/>
        <scheme val="minor"/>
      </rPr>
      <t>Column filled in by case authors, for public/confidential use</t>
    </r>
    <r>
      <rPr>
        <b/>
        <sz val="11"/>
        <rFont val="Calibri"/>
        <family val="2"/>
        <charset val="186"/>
        <scheme val="minor"/>
      </rPr>
      <t>)</t>
    </r>
  </si>
  <si>
    <t>0 - not considered at all</t>
  </si>
  <si>
    <t>1 -  planned, not implemented</t>
  </si>
  <si>
    <t>2 - partially implemented</t>
  </si>
  <si>
    <t>3 - fully implemented</t>
  </si>
  <si>
    <t>CRITERIA GROUP D. LEARNING ORGANIZATION (D1-D4)</t>
  </si>
  <si>
    <t>CRITERIA GROUP C. OVERALL STRUCTURE, LANGUAGE AND DESIGN (C1 - C6)</t>
  </si>
  <si>
    <t>Materials can be downloaded</t>
  </si>
  <si>
    <t xml:space="preserve">Group mode is used where appropriate. Groups are created and assigned with different tasks by applying manual or auto-grouping modes. </t>
  </si>
  <si>
    <t>Feedback is provided with standard learning environment options</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</si>
  <si>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</si>
  <si>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t>The language of  material is clear and logic</t>
  </si>
  <si>
    <t>Sound of video and audio is clear</t>
  </si>
  <si>
    <t>The style used in curriculum meets academic standards</t>
  </si>
  <si>
    <t>The style used in curriculum should be friendly</t>
  </si>
  <si>
    <t>There are no grammar mistakes</t>
  </si>
  <si>
    <t>Media rich content is utilized with a fixed and definite purpose</t>
  </si>
  <si>
    <t>The utilization of pictures, graphs, audio, video empower implementation of the educational strategies</t>
  </si>
  <si>
    <t>Software used in the course conforms to recent standarts of version and use</t>
  </si>
  <si>
    <t xml:space="preserve"> </t>
  </si>
  <si>
    <t>Total per group C.</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</si>
  <si>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all criterial groups.</t>
  </si>
  <si>
    <t>Elements (font, format, placement, presentation, etc.) are proper and consistent</t>
  </si>
  <si>
    <t>The main important places (concepts, issues, etc.) of the curriculum material are highlighted</t>
  </si>
  <si>
    <t>The material (text, pictures, research, graphs, audio, video) of the curriculum abides by all relevant national and international legislation to content. Protected work is adequately referenced</t>
  </si>
  <si>
    <t>Notice in the curriculum  provides clear information about the affiliation and potential re-use of the curriculum</t>
  </si>
  <si>
    <t>The curriculum content is clearly represented in table of contents</t>
  </si>
  <si>
    <t>The curriculum material is organized in a logical sequence from simpler to the most complicated concepts</t>
  </si>
  <si>
    <t>The curriculum online realization ensures the possibility to individualize learning of the curriculum</t>
  </si>
  <si>
    <t>Learners are informed about compulsory and additional resources</t>
  </si>
  <si>
    <t>Learners have an access to bibliography of the curriculum</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</si>
  <si>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</si>
  <si>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will be followed by </t>
    </r>
    <r>
      <rPr>
        <b/>
        <i/>
        <sz val="11"/>
        <rFont val="Calibri"/>
        <family val="2"/>
      </rPr>
      <t>peer reviewing who will aim at: 
a) the indication of the status quo of curriculum and recommendations for further case development;
b) the indication of the percentage measuring how quality criteria are met integrating ICT in technology enhanced learning curriculum (max 100 %)</t>
    </r>
  </si>
  <si>
    <t>Copy right issues</t>
  </si>
  <si>
    <t>This product is released under Creative Common licence  
CC BY-NC-ND 3.0</t>
  </si>
  <si>
    <t>Lifelong Learning Program
Leonardo da Vinci Transfer of Innovation project "REVIVE VET – Review and Revive VET Practices"
 No. LLP-LDV-TOI-2011-LT-0087</t>
  </si>
  <si>
    <t>Peer Reviewer opinion of Level of Implementation</t>
  </si>
  <si>
    <t>Peer Review Result</t>
  </si>
  <si>
    <t>OVERALL RESULT AFTER PEER REVIEW</t>
  </si>
  <si>
    <t>Total per C1:</t>
  </si>
  <si>
    <t>Total per C2:</t>
  </si>
  <si>
    <t>Total per C3:</t>
  </si>
  <si>
    <t>ICT integration on Curriculum level quality criteria</t>
  </si>
  <si>
    <t>Learning method consistency with the learning objectives is clearly established and explained</t>
  </si>
  <si>
    <t>Total per A1:</t>
  </si>
  <si>
    <t>Total per A2:</t>
  </si>
  <si>
    <t>Total per A3:</t>
  </si>
  <si>
    <t>Total per A4:</t>
  </si>
  <si>
    <t>Total per A5:</t>
  </si>
  <si>
    <t>Total per A6:</t>
  </si>
  <si>
    <t>Total per group A:</t>
  </si>
  <si>
    <r>
      <t>Comments and measures for improvement 
(</t>
    </r>
    <r>
      <rPr>
        <b/>
        <sz val="11"/>
        <color rgb="FF0070C0"/>
        <rFont val="Calibri"/>
        <family val="2"/>
        <scheme val="minor"/>
      </rPr>
      <t>Column filled in by case authors, for public/ confidential use</t>
    </r>
    <r>
      <rPr>
        <b/>
        <sz val="11"/>
        <rFont val="Calibri"/>
        <family val="2"/>
        <charset val="186"/>
        <scheme val="minor"/>
      </rPr>
      <t>)</t>
    </r>
  </si>
  <si>
    <t>Total per B1:</t>
  </si>
  <si>
    <t>Total per B2:</t>
  </si>
  <si>
    <t>Total per B3:</t>
  </si>
  <si>
    <t>Total per group B:</t>
  </si>
  <si>
    <r>
      <t>Comments and measures for improvement 
(</t>
    </r>
    <r>
      <rPr>
        <b/>
        <sz val="11"/>
        <color rgb="FF0070C0"/>
        <rFont val="Calibri"/>
        <family val="2"/>
        <scheme val="minor"/>
      </rPr>
      <t>Column filled in by peer reviewers, for confidential use</t>
    </r>
    <r>
      <rPr>
        <b/>
        <sz val="11"/>
        <rFont val="Calibri"/>
        <family val="2"/>
        <charset val="186"/>
        <scheme val="minor"/>
      </rPr>
      <t>)</t>
    </r>
  </si>
  <si>
    <t>Total per C4:</t>
  </si>
  <si>
    <t>Total per C5:</t>
  </si>
  <si>
    <t>Total per C6:</t>
  </si>
  <si>
    <t>Total per group D:</t>
  </si>
  <si>
    <t>Max in the group</t>
  </si>
  <si>
    <t>Total per B4:</t>
  </si>
  <si>
    <t>Total per B5:</t>
  </si>
  <si>
    <t>Total per B6:</t>
  </si>
  <si>
    <t>Total per D1:</t>
  </si>
  <si>
    <t>Total per D2:</t>
  </si>
  <si>
    <t>Total per D3:</t>
  </si>
  <si>
    <t>Total per D4:</t>
  </si>
  <si>
    <r>
      <t xml:space="preserve">Quality criteria for ICT integration </t>
    </r>
    <r>
      <rPr>
        <b/>
        <sz val="11"/>
        <rFont val="Calibri"/>
        <family val="2"/>
      </rPr>
      <t>on Curriculum level - SELF-ASSESSMENT, CASE DEVELOPMENT, AND PEER REVIEW TEMPLATE</t>
    </r>
  </si>
  <si>
    <t xml:space="preserve">Minimum requirement for attestation  </t>
  </si>
  <si>
    <r>
      <t>Comments and measures for improvement 
(</t>
    </r>
    <r>
      <rPr>
        <b/>
        <sz val="11"/>
        <color rgb="FF0070C0"/>
        <rFont val="Calibri"/>
        <family val="2"/>
        <scheme val="minor"/>
      </rPr>
      <t>Column filled in by case authors, for public/</t>
    </r>
    <r>
      <rPr>
        <sz val="11"/>
        <color rgb="FF0070C0"/>
        <rFont val="Calibri"/>
        <family val="2"/>
        <charset val="186"/>
        <scheme val="minor"/>
      </rPr>
      <t>confidential</t>
    </r>
    <r>
      <rPr>
        <b/>
        <sz val="11"/>
        <color rgb="FF0070C0"/>
        <rFont val="Calibri"/>
        <family val="2"/>
        <scheme val="minor"/>
      </rPr>
      <t xml:space="preserve"> use</t>
    </r>
    <r>
      <rPr>
        <b/>
        <sz val="11"/>
        <rFont val="Calibri"/>
        <family val="2"/>
        <charset val="186"/>
        <scheme val="minor"/>
      </rPr>
      <t>)</t>
    </r>
  </si>
  <si>
    <t>max 5</t>
  </si>
  <si>
    <t>max 4,5</t>
  </si>
  <si>
    <t>max 7,5</t>
  </si>
  <si>
    <t>max 6</t>
  </si>
  <si>
    <t>max 3</t>
  </si>
  <si>
    <t>max 4</t>
  </si>
  <si>
    <t>max 2</t>
  </si>
  <si>
    <t>max 5,5</t>
  </si>
  <si>
    <t>max 3,5</t>
  </si>
  <si>
    <r>
      <t>Comments and measures for improvement 
(</t>
    </r>
    <r>
      <rPr>
        <b/>
        <sz val="11"/>
        <color rgb="FF0070C0"/>
        <rFont val="Calibri"/>
        <family val="2"/>
        <scheme val="minor"/>
      </rPr>
      <t>Column filled in by case authors</t>
    </r>
    <r>
      <rPr>
        <b/>
        <sz val="11"/>
        <color rgb="FF0070C0"/>
        <rFont val="Calibri"/>
        <family val="2"/>
        <scheme val="minor"/>
      </rPr>
      <t>, for public/confidential use</t>
    </r>
    <r>
      <rPr>
        <b/>
        <sz val="11"/>
        <rFont val="Calibri"/>
        <family val="2"/>
        <charset val="186"/>
        <scheme val="minor"/>
      </rPr>
      <t>)</t>
    </r>
  </si>
  <si>
    <t>Case title</t>
  </si>
  <si>
    <t>Case authors</t>
  </si>
  <si>
    <t xml:space="preserve">Quality criteria were developed by </t>
  </si>
  <si>
    <t>Airina Volungevičienė, Estela Daukšienė, Margarita Poškutė, Dalia Baziukė</t>
  </si>
  <si>
    <t>Institutions, 
affiliation</t>
  </si>
  <si>
    <t>Vytautas Magnus University, Revive VET project consortium</t>
  </si>
  <si>
    <t>Cooks program</t>
  </si>
  <si>
    <t xml:space="preserve">The main learning  aims are clearly presented  according training program.
The aims are formed by the  way that required specialty competencies.
Specific tasks, tests and practical work are created for these purposes.
The learning aims, tasks, tests and practical work are transferred to MOODLE system.
The aims are formed by the  way that required specialty competencies.
Specific tasks, tests and practical work are created for these purposes.
The learning aims, tasks, tests and practical work are transferred to MOODLE system.
</t>
  </si>
  <si>
    <t xml:space="preserve">Learning method is introduced into the learning program and student handbook.
Each student studies separately, however the common results are collected in the group.
Self-evaluation tools are different, for example- puzzles, quizzes, questions with video clips and etc.
</t>
  </si>
  <si>
    <t xml:space="preserve">General evaluation strategy is clearly and in detail presented in  the learning program.
Learners are introduced to the evaluation criterias not only in the learning  program, but teachers present them too.
It is not allowed for students to offer their own evaluation strategies.
Each chapter of the course ends with self-assessment.
Learners have opportunity to discuss about self-assessment results also.
A teacher uses tools of assessment to examine the tests.
</t>
  </si>
  <si>
    <t xml:space="preserve">Learning tasks are described. They emphasize learning aims and results that must be achieved.
The created schedule of activities is visible to every student.
The students’ handbook is created.
</t>
  </si>
  <si>
    <t xml:space="preserve">Material is published in friendly format of browser which does not require special software that must be installed on the student’s computer.
The material is able to be downloaded, printed.
</t>
  </si>
  <si>
    <t>There is a need for the group, especially to do tasks for the students to receive different versions.</t>
  </si>
  <si>
    <t>Virtual system of assessment and self-assessment is used.</t>
  </si>
  <si>
    <t>The vocabularies of concepts are presented.</t>
  </si>
  <si>
    <t>Contact meetings are held once a month, and virtual check-in once a week.</t>
  </si>
  <si>
    <t xml:space="preserve">The material is presented clearly and logically. 
Video recordings are used for practical work and that gives students clarity and concreteness. 
</t>
  </si>
  <si>
    <t>Students are informed about the technical conditions on their first lesson.</t>
  </si>
  <si>
    <t xml:space="preserve">The content of course is understandable and clear.
The content of course is divided to topics.
Each section has pictures and diagrams that complement the content of the material. 
</t>
  </si>
  <si>
    <t>It is checking that the content of material complies with all legal acts. If a picture is used it is checked from what link is it and without prejudice to the copyright.</t>
  </si>
  <si>
    <t xml:space="preserve">Education plans are presented to students. </t>
  </si>
  <si>
    <t>Mandatory and additional references are presented to students.</t>
  </si>
  <si>
    <t xml:space="preserve">Students are encouraged to actively use ICT tools, Moodle system as tools that make easier studying and self-assessment. </t>
  </si>
  <si>
    <t xml:space="preserve">Teachers try to help in different ways. 
In case of any technical question students may apply to the technical administrator. 
</t>
  </si>
  <si>
    <t>The schedule of tasks‘ reporting is visiable to students.</t>
  </si>
  <si>
    <t xml:space="preserve">Learners are provided with clearly known (topics, self-assessment tasks, etc.) navigation.
The links of   the world known chefs websites are presented.
</t>
  </si>
  <si>
    <t xml:space="preserve">Tasks and researches related to professional activities (necessary to a cook).
The course provides the fundamental concepts, knowledge, practical tips for students however they are based on real-life situations related to their profession.
</t>
  </si>
  <si>
    <t>Dainė Rinkevičiūtė Kaunas Food Industry and Trade Training Center</t>
  </si>
</sst>
</file>

<file path=xl/styles.xml><?xml version="1.0" encoding="utf-8"?>
<styleSheet xmlns="http://schemas.openxmlformats.org/spreadsheetml/2006/main">
  <numFmts count="2">
    <numFmt numFmtId="164" formatCode="0.0%"/>
    <numFmt numFmtId="165" formatCode="0.0"/>
  </numFmts>
  <fonts count="31">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rgb="FFFF0000"/>
      <name val="Calibri"/>
      <family val="2"/>
      <charset val="186"/>
      <scheme val="minor"/>
    </font>
    <font>
      <b/>
      <sz val="11"/>
      <color theme="1"/>
      <name val="Calibri"/>
      <family val="2"/>
      <charset val="186"/>
      <scheme val="minor"/>
    </font>
    <font>
      <b/>
      <i/>
      <sz val="11"/>
      <color theme="1"/>
      <name val="Calibri"/>
      <family val="2"/>
      <charset val="186"/>
      <scheme val="minor"/>
    </font>
    <font>
      <b/>
      <sz val="10"/>
      <color rgb="FF000000"/>
      <name val="Arial"/>
      <family val="2"/>
    </font>
    <font>
      <i/>
      <sz val="11"/>
      <color theme="1"/>
      <name val="Calibri"/>
      <family val="2"/>
      <charset val="186"/>
      <scheme val="minor"/>
    </font>
    <font>
      <b/>
      <sz val="11"/>
      <color theme="1"/>
      <name val="Calibri"/>
      <family val="2"/>
      <scheme val="minor"/>
    </font>
    <font>
      <sz val="11"/>
      <color rgb="FFFF0000"/>
      <name val="Calibri"/>
      <family val="2"/>
      <charset val="186"/>
      <scheme val="minor"/>
    </font>
    <font>
      <b/>
      <sz val="8"/>
      <color indexed="8"/>
      <name val="Calibri"/>
      <family val="2"/>
    </font>
    <font>
      <b/>
      <sz val="11"/>
      <name val="Calibri"/>
      <family val="2"/>
    </font>
    <font>
      <i/>
      <sz val="11"/>
      <color theme="1"/>
      <name val="Calibri"/>
      <family val="2"/>
      <scheme val="minor"/>
    </font>
    <font>
      <b/>
      <i/>
      <sz val="11"/>
      <name val="Calibri"/>
      <family val="2"/>
    </font>
    <font>
      <b/>
      <sz val="11"/>
      <name val="Calibri"/>
      <family val="2"/>
      <charset val="186"/>
      <scheme val="minor"/>
    </font>
    <font>
      <b/>
      <sz val="11"/>
      <color rgb="FF0070C0"/>
      <name val="Calibri"/>
      <family val="2"/>
      <scheme val="minor"/>
    </font>
    <font>
      <sz val="10"/>
      <color theme="1"/>
      <name val="Calibri"/>
      <family val="2"/>
      <charset val="186"/>
      <scheme val="minor"/>
    </font>
    <font>
      <sz val="10"/>
      <name val="Calibri"/>
      <family val="2"/>
      <charset val="186"/>
      <scheme val="minor"/>
    </font>
    <font>
      <sz val="10"/>
      <color rgb="FF0070C0"/>
      <name val="Calibri"/>
      <family val="2"/>
      <charset val="186"/>
      <scheme val="minor"/>
    </font>
    <font>
      <sz val="9"/>
      <color indexed="81"/>
      <name val="Tahoma"/>
      <family val="2"/>
    </font>
    <font>
      <b/>
      <sz val="9"/>
      <color indexed="81"/>
      <name val="Tahoma"/>
      <family val="2"/>
    </font>
    <font>
      <b/>
      <sz val="11"/>
      <color rgb="FF0070C0"/>
      <name val="Calibri"/>
      <family val="2"/>
      <charset val="186"/>
      <scheme val="minor"/>
    </font>
    <font>
      <sz val="11"/>
      <color theme="1"/>
      <name val="Calibri"/>
      <family val="2"/>
      <charset val="186"/>
      <scheme val="minor"/>
    </font>
    <font>
      <sz val="11"/>
      <color indexed="30"/>
      <name val="Calibri"/>
      <family val="2"/>
      <charset val="186"/>
    </font>
    <font>
      <sz val="11"/>
      <color rgb="FF0070C0"/>
      <name val="Calibri"/>
      <family val="2"/>
      <charset val="186"/>
      <scheme val="minor"/>
    </font>
    <font>
      <sz val="11"/>
      <name val="Calibri"/>
      <family val="2"/>
      <charset val="186"/>
      <scheme val="minor"/>
    </font>
  </fonts>
  <fills count="6">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right style="thick">
        <color indexed="10"/>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rgb="FFFF0000"/>
      </left>
      <right style="medium">
        <color rgb="FFFF0000"/>
      </right>
      <top/>
      <bottom style="medium">
        <color rgb="FFFF000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ck">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s>
  <cellStyleXfs count="2">
    <xf numFmtId="0" fontId="0" fillId="0" borderId="0"/>
    <xf numFmtId="9" fontId="27" fillId="0" borderId="0" applyFont="0" applyFill="0" applyBorder="0" applyAlignment="0" applyProtection="0"/>
  </cellStyleXfs>
  <cellXfs count="150">
    <xf numFmtId="0" fontId="0" fillId="0" borderId="0" xfId="0"/>
    <xf numFmtId="0" fontId="0" fillId="0" borderId="2" xfId="0" applyBorder="1"/>
    <xf numFmtId="0" fontId="0" fillId="0" borderId="3" xfId="0" applyBorder="1"/>
    <xf numFmtId="0" fontId="0" fillId="0" borderId="0"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5" fillId="0" borderId="0" xfId="0" applyFont="1"/>
    <xf numFmtId="0" fontId="2"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wrapText="1"/>
    </xf>
    <xf numFmtId="0" fontId="10" fillId="0" borderId="0" xfId="0" applyFont="1" applyAlignment="1">
      <alignment horizontal="left" vertical="top"/>
    </xf>
    <xf numFmtId="0" fontId="12" fillId="0" borderId="0" xfId="0" applyFont="1" applyBorder="1" applyAlignment="1">
      <alignment horizontal="center" vertical="top"/>
    </xf>
    <xf numFmtId="0" fontId="0" fillId="0" borderId="0" xfId="0" applyBorder="1" applyAlignment="1">
      <alignment horizontal="left" vertical="top"/>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top"/>
    </xf>
    <xf numFmtId="10" fontId="0" fillId="0" borderId="1" xfId="0" applyNumberFormat="1" applyBorder="1" applyAlignment="1">
      <alignment horizontal="center" vertical="top"/>
    </xf>
    <xf numFmtId="0" fontId="15"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13" fillId="2" borderId="4" xfId="0" applyNumberFormat="1" applyFont="1" applyFill="1" applyBorder="1"/>
    <xf numFmtId="10" fontId="16" fillId="0" borderId="5" xfId="0" applyNumberFormat="1" applyFont="1" applyBorder="1" applyAlignment="1">
      <alignment horizontal="center"/>
    </xf>
    <xf numFmtId="10" fontId="16" fillId="0" borderId="4" xfId="0" applyNumberFormat="1" applyFont="1" applyBorder="1" applyAlignment="1">
      <alignment horizontal="center"/>
    </xf>
    <xf numFmtId="0" fontId="4" fillId="3" borderId="0" xfId="0" applyFont="1" applyFill="1"/>
    <xf numFmtId="0" fontId="5" fillId="3" borderId="0" xfId="0" applyFont="1" applyFill="1"/>
    <xf numFmtId="0" fontId="19" fillId="2" borderId="0" xfId="0" applyFont="1" applyFill="1" applyAlignment="1">
      <alignment horizontal="left" vertical="top"/>
    </xf>
    <xf numFmtId="0" fontId="21" fillId="0" borderId="0" xfId="0" applyFont="1" applyAlignment="1">
      <alignment horizontal="left" vertical="top"/>
    </xf>
    <xf numFmtId="0" fontId="21" fillId="0" borderId="1" xfId="0" applyFont="1" applyBorder="1" applyAlignment="1">
      <alignment horizontal="center" vertical="top"/>
    </xf>
    <xf numFmtId="10" fontId="13" fillId="0" borderId="0" xfId="0" applyNumberFormat="1" applyFont="1" applyBorder="1" applyAlignment="1">
      <alignment horizontal="left" vertical="top"/>
    </xf>
    <xf numFmtId="0" fontId="9" fillId="0" borderId="1" xfId="0" applyFont="1" applyBorder="1" applyAlignment="1">
      <alignment horizontal="left" vertical="top"/>
    </xf>
    <xf numFmtId="0" fontId="0" fillId="0" borderId="1" xfId="0" applyBorder="1" applyAlignment="1">
      <alignment horizontal="left" vertical="top"/>
    </xf>
    <xf numFmtId="0" fontId="21" fillId="0" borderId="1" xfId="0" applyFont="1" applyBorder="1" applyAlignment="1">
      <alignment horizontal="left" vertical="top"/>
    </xf>
    <xf numFmtId="0" fontId="22" fillId="0" borderId="1" xfId="0" applyFont="1" applyBorder="1" applyAlignment="1">
      <alignment horizontal="left" vertical="top" wrapText="1"/>
    </xf>
    <xf numFmtId="0" fontId="21"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0" xfId="0" applyFont="1" applyAlignment="1">
      <alignment horizontal="right" vertical="top"/>
    </xf>
    <xf numFmtId="0" fontId="17" fillId="0" borderId="0" xfId="0" applyFont="1" applyAlignment="1">
      <alignment horizontal="right" vertical="top"/>
    </xf>
    <xf numFmtId="0" fontId="17" fillId="0" borderId="0" xfId="0" applyFont="1" applyAlignment="1">
      <alignment horizontal="center" vertical="top"/>
    </xf>
    <xf numFmtId="0" fontId="17" fillId="0" borderId="0" xfId="0" applyFont="1" applyBorder="1" applyAlignment="1">
      <alignment horizontal="left" vertical="top"/>
    </xf>
    <xf numFmtId="9" fontId="13" fillId="0" borderId="11"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10" fontId="13" fillId="5" borderId="4" xfId="0" applyNumberFormat="1" applyFont="1" applyFill="1" applyBorder="1"/>
    <xf numFmtId="0" fontId="9" fillId="0" borderId="1" xfId="0" applyFont="1" applyBorder="1" applyAlignment="1">
      <alignment horizontal="left" vertical="top"/>
    </xf>
    <xf numFmtId="0" fontId="17" fillId="0" borderId="0" xfId="0" applyFont="1" applyBorder="1" applyAlignment="1">
      <alignment horizontal="right" vertical="top"/>
    </xf>
    <xf numFmtId="0" fontId="28" fillId="0" borderId="9" xfId="0" applyFont="1" applyBorder="1" applyAlignment="1">
      <alignment horizontal="left" vertical="top" wrapText="1"/>
    </xf>
    <xf numFmtId="164" fontId="21" fillId="2" borderId="1" xfId="1" applyNumberFormat="1" applyFont="1" applyFill="1" applyBorder="1" applyAlignment="1">
      <alignment horizontal="center" vertical="top"/>
    </xf>
    <xf numFmtId="164" fontId="21" fillId="5" borderId="1" xfId="1" applyNumberFormat="1" applyFont="1" applyFill="1" applyBorder="1" applyAlignment="1">
      <alignment horizontal="center" vertical="top"/>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9" fontId="9" fillId="0" borderId="1" xfId="1" applyFont="1" applyBorder="1" applyAlignment="1">
      <alignment horizontal="left" vertical="top"/>
    </xf>
    <xf numFmtId="0" fontId="22" fillId="0" borderId="1" xfId="0" applyFont="1" applyBorder="1" applyAlignment="1">
      <alignment horizontal="center" vertical="top"/>
    </xf>
    <xf numFmtId="0" fontId="9" fillId="0" borderId="12" xfId="0" applyFont="1" applyBorder="1" applyAlignment="1">
      <alignment horizontal="left" vertical="top"/>
    </xf>
    <xf numFmtId="0" fontId="8" fillId="0" borderId="10" xfId="0" applyFont="1" applyBorder="1" applyAlignment="1">
      <alignment horizontal="left" vertical="top"/>
    </xf>
    <xf numFmtId="0" fontId="9" fillId="0" borderId="6" xfId="0" applyFont="1" applyBorder="1" applyAlignment="1">
      <alignment horizontal="left" vertical="center" wrapText="1"/>
    </xf>
    <xf numFmtId="0" fontId="26" fillId="2" borderId="1" xfId="0" applyFont="1" applyFill="1" applyBorder="1" applyAlignment="1">
      <alignment horizontal="center" wrapText="1"/>
    </xf>
    <xf numFmtId="0" fontId="19" fillId="5" borderId="1" xfId="0" applyFont="1" applyFill="1" applyBorder="1" applyAlignment="1">
      <alignment horizontal="center" wrapText="1"/>
    </xf>
    <xf numFmtId="0" fontId="19" fillId="2" borderId="1" xfId="0" applyFont="1" applyFill="1" applyBorder="1" applyAlignment="1">
      <alignment horizontal="center" vertical="top"/>
    </xf>
    <xf numFmtId="0" fontId="19" fillId="5" borderId="1" xfId="0" applyFont="1" applyFill="1" applyBorder="1" applyAlignment="1">
      <alignment horizontal="center" vertical="top" wrapText="1"/>
    </xf>
    <xf numFmtId="0" fontId="0" fillId="0" borderId="6" xfId="0" applyBorder="1" applyAlignment="1">
      <alignment horizontal="left" vertical="top"/>
    </xf>
    <xf numFmtId="0" fontId="9" fillId="2" borderId="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0" fillId="0" borderId="13" xfId="0" applyFont="1" applyBorder="1" applyAlignment="1">
      <alignment horizontal="left" vertical="top"/>
    </xf>
    <xf numFmtId="1" fontId="10" fillId="0" borderId="14" xfId="0" applyNumberFormat="1" applyFont="1" applyBorder="1" applyAlignment="1">
      <alignment horizontal="center" vertical="top"/>
    </xf>
    <xf numFmtId="0" fontId="10" fillId="0" borderId="14" xfId="0" applyFont="1" applyBorder="1" applyAlignment="1">
      <alignment horizontal="left" vertical="top"/>
    </xf>
    <xf numFmtId="10" fontId="13" fillId="0" borderId="11" xfId="0" applyNumberFormat="1" applyFont="1" applyBorder="1" applyAlignment="1">
      <alignment horizontal="center" vertical="top"/>
    </xf>
    <xf numFmtId="0" fontId="9" fillId="0" borderId="7" xfId="0" applyFont="1" applyBorder="1" applyAlignment="1">
      <alignment vertical="top"/>
    </xf>
    <xf numFmtId="0" fontId="9" fillId="2" borderId="1" xfId="0" applyFont="1" applyFill="1" applyBorder="1" applyAlignment="1">
      <alignment horizontal="center" vertical="top"/>
    </xf>
    <xf numFmtId="0" fontId="19" fillId="5" borderId="7" xfId="0" applyFont="1" applyFill="1" applyBorder="1" applyAlignment="1">
      <alignment horizontal="center" vertical="top" wrapText="1"/>
    </xf>
    <xf numFmtId="0" fontId="0" fillId="0" borderId="1" xfId="0" applyBorder="1" applyAlignment="1">
      <alignment horizontal="center" vertical="top"/>
    </xf>
    <xf numFmtId="0" fontId="0" fillId="0" borderId="15" xfId="0" applyBorder="1" applyAlignment="1">
      <alignment horizontal="left" vertical="top"/>
    </xf>
    <xf numFmtId="9" fontId="13" fillId="0" borderId="11" xfId="0" applyNumberFormat="1" applyFont="1" applyBorder="1" applyAlignment="1">
      <alignment horizontal="center" vertical="center"/>
    </xf>
    <xf numFmtId="164" fontId="0" fillId="0" borderId="1" xfId="0" applyNumberFormat="1" applyBorder="1" applyAlignment="1">
      <alignment horizontal="center" vertical="top"/>
    </xf>
    <xf numFmtId="0" fontId="9" fillId="0" borderId="13" xfId="0" applyFont="1" applyBorder="1" applyAlignment="1">
      <alignment horizontal="left" vertical="top" wrapText="1"/>
    </xf>
    <xf numFmtId="0" fontId="0" fillId="0" borderId="6"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 xfId="0" applyBorder="1" applyAlignment="1">
      <alignment horizontal="left" vertical="top"/>
    </xf>
    <xf numFmtId="10" fontId="13" fillId="0" borderId="16" xfId="0" applyNumberFormat="1" applyFont="1" applyBorder="1" applyAlignment="1">
      <alignment horizontal="left" vertical="top"/>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9" fillId="0" borderId="13" xfId="0" applyFont="1" applyBorder="1" applyAlignment="1">
      <alignment horizontal="left" vertical="top"/>
    </xf>
    <xf numFmtId="0" fontId="9" fillId="0" borderId="6" xfId="0" applyFont="1" applyBorder="1" applyAlignment="1">
      <alignment horizontal="left" vertical="top" wrapText="1"/>
    </xf>
    <xf numFmtId="0" fontId="11" fillId="0" borderId="6" xfId="0" applyFont="1" applyBorder="1" applyAlignment="1">
      <alignment horizontal="left" vertical="top" wrapText="1"/>
    </xf>
    <xf numFmtId="0" fontId="12" fillId="0" borderId="0" xfId="0" applyFont="1" applyAlignment="1">
      <alignment horizontal="center" vertical="top"/>
    </xf>
    <xf numFmtId="0" fontId="11" fillId="0" borderId="10" xfId="0" applyFont="1" applyBorder="1" applyAlignment="1">
      <alignment horizontal="left" vertical="top" wrapText="1"/>
    </xf>
    <xf numFmtId="0" fontId="0" fillId="0" borderId="10" xfId="0" applyBorder="1" applyAlignment="1">
      <alignment horizontal="center" vertical="top"/>
    </xf>
    <xf numFmtId="165" fontId="10" fillId="0" borderId="14" xfId="0" applyNumberFormat="1" applyFont="1" applyBorder="1" applyAlignment="1">
      <alignment horizontal="left" vertical="top"/>
    </xf>
    <xf numFmtId="0" fontId="0" fillId="0" borderId="1" xfId="0" applyBorder="1" applyAlignment="1" applyProtection="1">
      <alignment horizontal="left" vertical="top"/>
      <protection locked="0"/>
    </xf>
    <xf numFmtId="0" fontId="21" fillId="0" borderId="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8"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0" fillId="4" borderId="1" xfId="0" applyFill="1" applyBorder="1" applyAlignment="1">
      <alignment horizontal="center" vertical="center"/>
    </xf>
    <xf numFmtId="0" fontId="1" fillId="4" borderId="27" xfId="0" applyFont="1" applyFill="1" applyBorder="1" applyAlignment="1">
      <alignment horizontal="center" wrapText="1"/>
    </xf>
    <xf numFmtId="0" fontId="0" fillId="0" borderId="23" xfId="0" applyBorder="1"/>
    <xf numFmtId="0" fontId="0" fillId="0" borderId="0" xfId="0" applyBorder="1" applyAlignment="1">
      <alignment horizontal="center" wrapText="1"/>
    </xf>
    <xf numFmtId="0" fontId="0" fillId="2" borderId="10"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17" fillId="0" borderId="10"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1" fillId="4" borderId="24" xfId="0" applyFont="1" applyFill="1" applyBorder="1" applyAlignment="1">
      <alignment horizontal="center" wrapText="1"/>
    </xf>
    <xf numFmtId="0" fontId="1" fillId="4" borderId="8" xfId="0" applyFont="1" applyFill="1" applyBorder="1" applyAlignment="1">
      <alignment horizontal="center" wrapText="1"/>
    </xf>
    <xf numFmtId="0" fontId="1" fillId="4" borderId="25" xfId="0" applyFont="1" applyFill="1" applyBorder="1" applyAlignment="1">
      <alignment horizontal="center" wrapText="1"/>
    </xf>
    <xf numFmtId="0" fontId="6" fillId="0" borderId="21" xfId="0" applyFont="1" applyBorder="1" applyAlignment="1">
      <alignment horizontal="center" wrapText="1"/>
    </xf>
    <xf numFmtId="0" fontId="6" fillId="0" borderId="22" xfId="0" applyFont="1" applyBorder="1" applyAlignment="1">
      <alignment horizontal="center" wrapText="1"/>
    </xf>
    <xf numFmtId="0" fontId="6" fillId="0" borderId="23" xfId="0" applyFont="1" applyBorder="1" applyAlignment="1">
      <alignment horizont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1" fillId="4" borderId="2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0" fillId="4" borderId="1" xfId="0" applyFill="1" applyBorder="1" applyAlignment="1">
      <alignment horizontal="center" wrapText="1"/>
    </xf>
    <xf numFmtId="0" fontId="13" fillId="4" borderId="0" xfId="0" applyFont="1" applyFill="1" applyAlignment="1">
      <alignment horizontal="center" vertical="center" wrapText="1"/>
    </xf>
    <xf numFmtId="0" fontId="0" fillId="4" borderId="0" xfId="0" applyFill="1" applyAlignment="1">
      <alignment horizontal="center" wrapText="1"/>
    </xf>
    <xf numFmtId="0" fontId="9" fillId="0" borderId="10" xfId="0" applyFont="1" applyBorder="1" applyAlignment="1">
      <alignment horizontal="right" vertical="top"/>
    </xf>
    <xf numFmtId="0" fontId="9" fillId="0" borderId="6" xfId="0" applyFont="1" applyBorder="1" applyAlignment="1">
      <alignment horizontal="right" vertical="top"/>
    </xf>
    <xf numFmtId="0" fontId="9" fillId="0" borderId="7" xfId="0" applyFont="1" applyBorder="1" applyAlignment="1">
      <alignment horizontal="right" vertical="top"/>
    </xf>
    <xf numFmtId="0" fontId="0" fillId="0" borderId="19"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13" fillId="0" borderId="15" xfId="0" applyFont="1" applyBorder="1" applyAlignment="1">
      <alignment horizontal="right" vertical="top"/>
    </xf>
    <xf numFmtId="0" fontId="17" fillId="0" borderId="0" xfId="0" applyFont="1" applyAlignment="1">
      <alignment horizontal="right" vertical="top"/>
    </xf>
    <xf numFmtId="0" fontId="30" fillId="0" borderId="19" xfId="0" applyFont="1" applyBorder="1" applyAlignment="1" applyProtection="1">
      <alignment horizontal="center" vertical="top" wrapText="1"/>
      <protection locked="0"/>
    </xf>
    <xf numFmtId="0" fontId="30" fillId="0" borderId="20" xfId="0" applyFont="1" applyBorder="1" applyAlignment="1" applyProtection="1">
      <alignment horizontal="center" vertical="top" wrapText="1"/>
      <protection locked="0"/>
    </xf>
    <xf numFmtId="0" fontId="30" fillId="0" borderId="12" xfId="0" applyFont="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0" fontId="30" fillId="0" borderId="1" xfId="0" applyFont="1" applyBorder="1" applyAlignment="1" applyProtection="1">
      <alignment horizontal="center" vertical="top" wrapText="1"/>
      <protection locked="0"/>
    </xf>
    <xf numFmtId="0" fontId="30" fillId="0" borderId="17" xfId="0" applyFont="1" applyBorder="1" applyAlignment="1" applyProtection="1">
      <alignment horizontal="center" vertical="top" wrapText="1"/>
      <protection locked="0"/>
    </xf>
    <xf numFmtId="0" fontId="30" fillId="0" borderId="13" xfId="0" applyFont="1"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9" defaultPivotStyle="PivotStyleLight16"/>
  <colors>
    <mruColors>
      <color rgb="FF7BD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26</xdr:row>
      <xdr:rowOff>104775</xdr:rowOff>
    </xdr:from>
    <xdr:to>
      <xdr:col>10</xdr:col>
      <xdr:colOff>1571625</xdr:colOff>
      <xdr:row>29</xdr:row>
      <xdr:rowOff>104775</xdr:rowOff>
    </xdr:to>
    <xdr:pic>
      <xdr:nvPicPr>
        <xdr:cNvPr id="81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24575" y="9401175"/>
          <a:ext cx="838200" cy="295275"/>
        </a:xfrm>
        <a:prstGeom prst="rect">
          <a:avLst/>
        </a:prstGeom>
        <a:noFill/>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4" name="Picture 3" descr="eu-flag.png"/>
        <xdr:cNvPicPr>
          <a:picLocks noChangeAspect="1"/>
        </xdr:cNvPicPr>
      </xdr:nvPicPr>
      <xdr:blipFill>
        <a:blip xmlns:r="http://schemas.openxmlformats.org/officeDocument/2006/relationships" r:embed="rId3" cstate="print"/>
        <a:srcRect t="22656" r="87190" b="16406"/>
        <a:stretch>
          <a:fillRect/>
        </a:stretch>
      </xdr:blipFill>
      <xdr:spPr>
        <a:xfrm>
          <a:off x="0" y="19049"/>
          <a:ext cx="1143000" cy="749193"/>
        </a:xfrm>
        <a:prstGeom prst="rect">
          <a:avLst/>
        </a:prstGeom>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6"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3550" y="2667000"/>
          <a:ext cx="838200" cy="295275"/>
        </a:xfrm>
        <a:prstGeom prst="rect">
          <a:avLst/>
        </a:prstGeom>
        <a:noFill/>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7"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24525" y="2571750"/>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9525</xdr:colOff>
      <xdr:row>46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46</xdr:row>
      <xdr:rowOff>0</xdr:rowOff>
    </xdr:from>
    <xdr:to>
      <xdr:col>10</xdr:col>
      <xdr:colOff>837334</xdr:colOff>
      <xdr:row>46</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33</xdr:row>
      <xdr:rowOff>0</xdr:rowOff>
    </xdr:from>
    <xdr:to>
      <xdr:col>10</xdr:col>
      <xdr:colOff>838200</xdr:colOff>
      <xdr:row>33</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104775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9</xdr:col>
      <xdr:colOff>0</xdr:colOff>
      <xdr:row>38</xdr:row>
      <xdr:rowOff>0</xdr:rowOff>
    </xdr:from>
    <xdr:to>
      <xdr:col>9</xdr:col>
      <xdr:colOff>0</xdr:colOff>
      <xdr:row>38</xdr:row>
      <xdr:rowOff>295275</xdr:rowOff>
    </xdr:to>
    <xdr:pic>
      <xdr:nvPicPr>
        <xdr:cNvPr id="4"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705725" y="11077575"/>
          <a:ext cx="0" cy="295275"/>
        </a:xfrm>
        <a:prstGeom prst="rect">
          <a:avLst/>
        </a:prstGeom>
        <a:noFill/>
      </xdr:spPr>
    </xdr:pic>
    <xdr:clientData/>
  </xdr:twoCellAnchor>
  <xdr:twoCellAnchor editAs="oneCell">
    <xdr:from>
      <xdr:col>9</xdr:col>
      <xdr:colOff>0</xdr:colOff>
      <xdr:row>38</xdr:row>
      <xdr:rowOff>0</xdr:rowOff>
    </xdr:from>
    <xdr:to>
      <xdr:col>9</xdr:col>
      <xdr:colOff>838200</xdr:colOff>
      <xdr:row>38</xdr:row>
      <xdr:rowOff>295275</xdr:rowOff>
    </xdr:to>
    <xdr:pic>
      <xdr:nvPicPr>
        <xdr:cNvPr id="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26</xdr:row>
      <xdr:rowOff>0</xdr:rowOff>
    </xdr:from>
    <xdr:to>
      <xdr:col>10</xdr:col>
      <xdr:colOff>838200</xdr:colOff>
      <xdr:row>26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B1:S28"/>
  <sheetViews>
    <sheetView tabSelected="1" zoomScaleNormal="100" workbookViewId="0">
      <selection activeCell="E4" sqref="E4:K4"/>
    </sheetView>
  </sheetViews>
  <sheetFormatPr defaultRowHeight="15"/>
  <cols>
    <col min="1" max="1" width="2.28515625" customWidth="1"/>
    <col min="2" max="2" width="12.5703125" customWidth="1"/>
    <col min="4" max="4" width="3" customWidth="1"/>
    <col min="7" max="7" width="5.28515625" customWidth="1"/>
    <col min="8" max="8" width="4" customWidth="1"/>
    <col min="9" max="9" width="4.28515625" customWidth="1"/>
    <col min="10" max="10" width="24.28515625" customWidth="1"/>
    <col min="11" max="11" width="55.140625" customWidth="1"/>
    <col min="12" max="12" width="3.42578125" hidden="1" customWidth="1"/>
  </cols>
  <sheetData>
    <row r="1" spans="2:19" ht="59.25" customHeight="1" thickBot="1">
      <c r="C1" s="106" t="s">
        <v>155</v>
      </c>
      <c r="D1" s="106"/>
      <c r="E1" s="106"/>
      <c r="F1" s="106"/>
      <c r="G1" s="106"/>
      <c r="H1" s="106"/>
      <c r="I1" s="106"/>
      <c r="J1" s="106"/>
      <c r="K1" s="106"/>
    </row>
    <row r="2" spans="2:19" s="23" customFormat="1" ht="21.75" customHeight="1" thickBot="1">
      <c r="B2" s="113" t="s">
        <v>189</v>
      </c>
      <c r="C2" s="114"/>
      <c r="D2" s="114"/>
      <c r="E2" s="114"/>
      <c r="F2" s="114"/>
      <c r="G2" s="114"/>
      <c r="H2" s="114"/>
      <c r="I2" s="114"/>
      <c r="J2" s="114"/>
      <c r="K2" s="114"/>
      <c r="L2" s="115"/>
      <c r="M2"/>
      <c r="N2"/>
      <c r="O2"/>
      <c r="P2"/>
      <c r="Q2"/>
      <c r="R2"/>
      <c r="S2"/>
    </row>
    <row r="3" spans="2:19" s="23" customFormat="1" ht="32.25" customHeight="1" thickTop="1">
      <c r="B3" s="125" t="s">
        <v>202</v>
      </c>
      <c r="C3" s="126"/>
      <c r="D3" s="126"/>
      <c r="E3" s="129" t="s">
        <v>208</v>
      </c>
      <c r="F3" s="129"/>
      <c r="G3" s="129"/>
      <c r="H3" s="129"/>
      <c r="I3" s="129"/>
      <c r="J3" s="129"/>
      <c r="K3" s="129"/>
      <c r="L3" s="104"/>
      <c r="M3"/>
      <c r="N3"/>
      <c r="O3"/>
      <c r="P3"/>
      <c r="Q3"/>
      <c r="R3"/>
      <c r="S3"/>
    </row>
    <row r="4" spans="2:19" s="23" customFormat="1" ht="32.25" customHeight="1">
      <c r="B4" s="125" t="s">
        <v>203</v>
      </c>
      <c r="C4" s="126"/>
      <c r="D4" s="126"/>
      <c r="E4" s="130" t="s">
        <v>229</v>
      </c>
      <c r="F4" s="130"/>
      <c r="G4" s="130"/>
      <c r="H4" s="130"/>
      <c r="I4" s="130"/>
      <c r="J4" s="130"/>
      <c r="K4" s="130"/>
      <c r="L4" s="104"/>
      <c r="M4"/>
      <c r="N4"/>
      <c r="O4"/>
      <c r="P4"/>
      <c r="Q4"/>
      <c r="R4"/>
      <c r="S4"/>
    </row>
    <row r="5" spans="2:19" s="23" customFormat="1" ht="32.25" customHeight="1">
      <c r="B5" s="125" t="s">
        <v>204</v>
      </c>
      <c r="C5" s="126"/>
      <c r="D5" s="126"/>
      <c r="E5" s="126" t="s">
        <v>205</v>
      </c>
      <c r="F5" s="126"/>
      <c r="G5" s="126"/>
      <c r="H5" s="126"/>
      <c r="I5" s="126"/>
      <c r="J5" s="126"/>
      <c r="K5" s="126"/>
      <c r="L5" s="104"/>
      <c r="M5"/>
      <c r="N5"/>
      <c r="O5"/>
      <c r="P5"/>
      <c r="Q5"/>
      <c r="R5"/>
      <c r="S5"/>
    </row>
    <row r="6" spans="2:19" s="23" customFormat="1" ht="32.25" customHeight="1">
      <c r="B6" s="125" t="s">
        <v>206</v>
      </c>
      <c r="C6" s="126"/>
      <c r="D6" s="126"/>
      <c r="E6" s="126" t="s">
        <v>207</v>
      </c>
      <c r="F6" s="126"/>
      <c r="G6" s="126"/>
      <c r="H6" s="126"/>
      <c r="I6" s="126"/>
      <c r="J6" s="126"/>
      <c r="K6" s="126"/>
      <c r="L6" s="104"/>
      <c r="M6"/>
      <c r="N6"/>
      <c r="O6"/>
      <c r="P6"/>
      <c r="Q6"/>
      <c r="R6"/>
      <c r="S6"/>
    </row>
    <row r="7" spans="2:19" s="23" customFormat="1" ht="32.25" customHeight="1">
      <c r="B7" s="127" t="s">
        <v>153</v>
      </c>
      <c r="C7" s="128"/>
      <c r="D7" s="128"/>
      <c r="E7" s="131" t="s">
        <v>154</v>
      </c>
      <c r="F7" s="131"/>
      <c r="G7" s="131"/>
      <c r="H7" s="131"/>
      <c r="I7" s="131"/>
      <c r="J7" s="131"/>
      <c r="K7" s="103"/>
      <c r="L7" s="104"/>
      <c r="M7"/>
      <c r="N7"/>
      <c r="O7"/>
      <c r="P7"/>
      <c r="Q7"/>
      <c r="R7"/>
      <c r="S7"/>
    </row>
    <row r="8" spans="2:19" ht="48.75" customHeight="1" thickBot="1">
      <c r="B8" s="116" t="s">
        <v>151</v>
      </c>
      <c r="C8" s="117"/>
      <c r="D8" s="117"/>
      <c r="E8" s="117"/>
      <c r="F8" s="117"/>
      <c r="G8" s="117"/>
      <c r="H8" s="117"/>
      <c r="I8" s="117"/>
      <c r="J8" s="117"/>
      <c r="K8" s="118"/>
      <c r="L8" s="105"/>
    </row>
    <row r="9" spans="2:19" ht="7.5" customHeight="1">
      <c r="B9" s="6"/>
      <c r="C9" s="6"/>
      <c r="D9" s="6"/>
      <c r="E9" s="6"/>
      <c r="F9" s="6"/>
      <c r="G9" s="6"/>
      <c r="H9" s="6"/>
      <c r="I9" s="6"/>
      <c r="J9" s="6"/>
      <c r="K9" s="5"/>
    </row>
    <row r="10" spans="2:19" ht="33" customHeight="1">
      <c r="B10" s="107" t="s">
        <v>0</v>
      </c>
      <c r="C10" s="108"/>
      <c r="D10" s="109"/>
      <c r="E10" s="119" t="s">
        <v>15</v>
      </c>
      <c r="F10" s="120"/>
      <c r="G10" s="120"/>
      <c r="H10" s="120"/>
      <c r="I10" s="120"/>
      <c r="J10" s="120"/>
      <c r="K10" s="121"/>
      <c r="L10" s="3"/>
    </row>
    <row r="11" spans="2:19" ht="7.5" customHeight="1">
      <c r="B11" s="22"/>
      <c r="C11" s="22"/>
      <c r="D11" s="22"/>
      <c r="E11" s="6"/>
      <c r="F11" s="5"/>
      <c r="G11" s="5"/>
      <c r="H11" s="5"/>
      <c r="I11" s="5"/>
      <c r="J11" s="5"/>
      <c r="K11" s="5"/>
    </row>
    <row r="12" spans="2:19" ht="153" customHeight="1">
      <c r="B12" s="107" t="s">
        <v>1</v>
      </c>
      <c r="C12" s="108"/>
      <c r="D12" s="109"/>
      <c r="E12" s="122" t="s">
        <v>152</v>
      </c>
      <c r="F12" s="123"/>
      <c r="G12" s="123"/>
      <c r="H12" s="123"/>
      <c r="I12" s="123"/>
      <c r="J12" s="123"/>
      <c r="K12" s="124"/>
    </row>
    <row r="13" spans="2:19" ht="7.5" customHeight="1">
      <c r="B13" s="24"/>
      <c r="C13" s="24"/>
      <c r="D13" s="24"/>
      <c r="E13" s="5"/>
      <c r="F13" s="5"/>
      <c r="G13" s="5"/>
      <c r="H13" s="5"/>
      <c r="I13" s="5"/>
      <c r="J13" s="5"/>
      <c r="K13" s="5"/>
    </row>
    <row r="14" spans="2:19" ht="74.25" customHeight="1">
      <c r="B14" s="107" t="s">
        <v>190</v>
      </c>
      <c r="C14" s="108"/>
      <c r="D14" s="109"/>
      <c r="E14" s="110" t="s">
        <v>141</v>
      </c>
      <c r="F14" s="111"/>
      <c r="G14" s="111"/>
      <c r="H14" s="111"/>
      <c r="I14" s="111"/>
      <c r="J14" s="111"/>
      <c r="K14" s="112"/>
    </row>
    <row r="15" spans="2:19" ht="6.75" customHeight="1" thickBot="1">
      <c r="J15" s="1"/>
    </row>
    <row r="16" spans="2:19" ht="16.5" thickTop="1" thickBot="1">
      <c r="B16" s="4" t="s">
        <v>2</v>
      </c>
      <c r="I16" s="2"/>
      <c r="J16" s="26">
        <f>SUM(J18:J21)</f>
        <v>0.52725</v>
      </c>
    </row>
    <row r="17" spans="2:15" s="7" customFormat="1" ht="11.25" customHeight="1" thickTop="1" thickBot="1">
      <c r="B17" s="29"/>
      <c r="C17" s="30"/>
      <c r="D17" s="30"/>
      <c r="O17" s="21"/>
    </row>
    <row r="18" spans="2:15" ht="16.5" thickTop="1" thickBot="1">
      <c r="B18" t="s">
        <v>41</v>
      </c>
      <c r="I18" s="2"/>
      <c r="J18" s="27">
        <f>'A - Didactical solutions'!F44</f>
        <v>0.18166666666666667</v>
      </c>
      <c r="K18" s="25" t="s">
        <v>96</v>
      </c>
      <c r="L18" s="8"/>
    </row>
    <row r="19" spans="2:15" ht="16.5" thickTop="1" thickBot="1">
      <c r="B19" t="s">
        <v>13</v>
      </c>
      <c r="I19" s="2"/>
      <c r="J19" s="28">
        <f>'B - Information technologies'!F31</f>
        <v>0.13800000000000001</v>
      </c>
      <c r="K19" s="25" t="s">
        <v>96</v>
      </c>
      <c r="L19" s="8"/>
    </row>
    <row r="20" spans="2:15" ht="16.5" thickTop="1" thickBot="1">
      <c r="B20" t="s">
        <v>14</v>
      </c>
      <c r="I20" s="2"/>
      <c r="J20" s="28">
        <f>'C - Structure and design'!F36</f>
        <v>0.11066666666666666</v>
      </c>
      <c r="K20" s="25" t="s">
        <v>97</v>
      </c>
      <c r="L20" s="8"/>
    </row>
    <row r="21" spans="2:15" ht="16.5" thickTop="1" thickBot="1">
      <c r="B21" t="s">
        <v>42</v>
      </c>
      <c r="I21" s="2"/>
      <c r="J21" s="28">
        <f>'D - Learning organization'!F24</f>
        <v>9.6916666666666665E-2</v>
      </c>
      <c r="K21" s="25" t="s">
        <v>97</v>
      </c>
      <c r="L21" s="8"/>
    </row>
    <row r="22" spans="2:15" ht="15.75" thickTop="1"/>
    <row r="23" spans="2:15" ht="16.5" hidden="1" thickTop="1" thickBot="1">
      <c r="B23" s="4" t="s">
        <v>158</v>
      </c>
      <c r="J23" s="49">
        <f>SUM(J25:J28)</f>
        <v>0</v>
      </c>
    </row>
    <row r="24" spans="2:15" ht="8.25" hidden="1" customHeight="1" thickTop="1" thickBot="1"/>
    <row r="25" spans="2:15" ht="16.5" hidden="1" thickTop="1" thickBot="1">
      <c r="B25" t="s">
        <v>41</v>
      </c>
      <c r="I25" s="2"/>
      <c r="J25" s="27">
        <f>'A - Didactical solutions'!G44</f>
        <v>0</v>
      </c>
      <c r="K25" s="25" t="s">
        <v>96</v>
      </c>
    </row>
    <row r="26" spans="2:15" ht="16.5" hidden="1" thickTop="1" thickBot="1">
      <c r="B26" t="s">
        <v>13</v>
      </c>
      <c r="I26" s="2"/>
      <c r="J26" s="28">
        <f>'B - Information technologies'!G31</f>
        <v>0</v>
      </c>
      <c r="K26" s="25" t="s">
        <v>96</v>
      </c>
    </row>
    <row r="27" spans="2:15" ht="16.5" hidden="1" thickTop="1" thickBot="1">
      <c r="B27" t="s">
        <v>14</v>
      </c>
      <c r="I27" s="2"/>
      <c r="J27" s="28">
        <f>'C - Structure and design'!G36</f>
        <v>0</v>
      </c>
      <c r="K27" s="25" t="s">
        <v>97</v>
      </c>
    </row>
    <row r="28" spans="2:15" ht="16.5" hidden="1" thickTop="1" thickBot="1">
      <c r="B28" t="s">
        <v>42</v>
      </c>
      <c r="I28" s="2"/>
      <c r="J28" s="28">
        <f>'D - Learning organization'!G24</f>
        <v>0</v>
      </c>
      <c r="K28" s="25" t="s">
        <v>97</v>
      </c>
    </row>
  </sheetData>
  <sheetProtection password="C7FA" sheet="1" objects="1" scenarios="1"/>
  <mergeCells count="19">
    <mergeCell ref="E5:K5"/>
    <mergeCell ref="E6:K6"/>
    <mergeCell ref="E7:J7"/>
    <mergeCell ref="C1:K1"/>
    <mergeCell ref="B14:D14"/>
    <mergeCell ref="E14:K14"/>
    <mergeCell ref="B2:L2"/>
    <mergeCell ref="B8:K8"/>
    <mergeCell ref="B10:D10"/>
    <mergeCell ref="E10:K10"/>
    <mergeCell ref="B12:D12"/>
    <mergeCell ref="E12:K12"/>
    <mergeCell ref="B3:D3"/>
    <mergeCell ref="B4:D4"/>
    <mergeCell ref="B5:D5"/>
    <mergeCell ref="B6:D6"/>
    <mergeCell ref="B7:D7"/>
    <mergeCell ref="E3:K3"/>
    <mergeCell ref="E4:K4"/>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N47"/>
  <sheetViews>
    <sheetView topLeftCell="B1" zoomScaleNormal="100" workbookViewId="0">
      <selection activeCell="J3" sqref="J3:J6"/>
    </sheetView>
  </sheetViews>
  <sheetFormatPr defaultColWidth="34.5703125" defaultRowHeight="15"/>
  <cols>
    <col min="1" max="1" width="4.42578125" style="10" customWidth="1"/>
    <col min="2" max="2" width="37.42578125" style="9" customWidth="1"/>
    <col min="3" max="3" width="17" style="10" customWidth="1"/>
    <col min="4" max="4" width="15.85546875" style="10" hidden="1" customWidth="1"/>
    <col min="5" max="5" width="0.28515625" style="11" hidden="1" customWidth="1"/>
    <col min="6" max="6" width="7.85546875" style="10" customWidth="1"/>
    <col min="7" max="7" width="7.85546875" style="10" hidden="1" customWidth="1"/>
    <col min="8" max="8" width="6.140625" style="10" customWidth="1"/>
    <col min="9" max="9" width="3.5703125" style="10" customWidth="1"/>
    <col min="10" max="10" width="37.140625" style="10" customWidth="1"/>
    <col min="11" max="11" width="23.7109375" style="10" customWidth="1"/>
    <col min="12" max="12" width="32.140625" style="10" hidden="1" customWidth="1"/>
    <col min="13" max="13" width="3" style="10" customWidth="1"/>
    <col min="14" max="14" width="34.5703125" style="10" hidden="1" customWidth="1"/>
    <col min="15" max="16384" width="34.5703125" style="10"/>
  </cols>
  <sheetData>
    <row r="1" spans="1:14" s="18" customFormat="1">
      <c r="A1" s="31" t="s">
        <v>100</v>
      </c>
      <c r="B1" s="17"/>
      <c r="E1" s="19"/>
    </row>
    <row r="2" spans="1:14" ht="76.5" customHeight="1">
      <c r="A2" s="60" t="s">
        <v>75</v>
      </c>
      <c r="B2" s="61" t="s">
        <v>162</v>
      </c>
      <c r="C2" s="62" t="s">
        <v>118</v>
      </c>
      <c r="D2" s="63" t="s">
        <v>156</v>
      </c>
      <c r="E2" s="64" t="s">
        <v>9</v>
      </c>
      <c r="F2" s="64" t="s">
        <v>12</v>
      </c>
      <c r="G2" s="65" t="s">
        <v>157</v>
      </c>
      <c r="H2" s="66"/>
      <c r="I2" s="66"/>
      <c r="J2" s="67" t="s">
        <v>119</v>
      </c>
      <c r="K2" s="68" t="s">
        <v>171</v>
      </c>
      <c r="L2" s="65" t="s">
        <v>176</v>
      </c>
    </row>
    <row r="3" spans="1:14" ht="30" customHeight="1">
      <c r="A3" s="59" t="s">
        <v>3</v>
      </c>
      <c r="B3" s="80" t="s">
        <v>36</v>
      </c>
      <c r="C3" s="66"/>
      <c r="D3" s="66"/>
      <c r="E3" s="81"/>
      <c r="F3" s="81"/>
      <c r="G3" s="81"/>
      <c r="I3" s="10" t="s">
        <v>3</v>
      </c>
      <c r="J3" s="142" t="s">
        <v>209</v>
      </c>
      <c r="K3" s="142"/>
      <c r="L3" s="142"/>
      <c r="N3" s="52" t="s">
        <v>121</v>
      </c>
    </row>
    <row r="4" spans="1:14" s="32" customFormat="1" ht="38.25" customHeight="1">
      <c r="A4" s="37">
        <v>1</v>
      </c>
      <c r="B4" s="38" t="s">
        <v>43</v>
      </c>
      <c r="C4" s="96" t="s">
        <v>124</v>
      </c>
      <c r="D4" s="96" t="s">
        <v>121</v>
      </c>
      <c r="E4" s="33">
        <f>1.5/100</f>
        <v>1.4999999999999999E-2</v>
      </c>
      <c r="F4" s="53">
        <f t="shared" ref="F4:G6" si="0">IF(C4="0 - not considered at all",0*$E4,IF(C4="1 -  planned, not implemented",1*$E4/3,IF(C4="2 - partially implemented",2*$E4/3,$E4)))</f>
        <v>1.4999999999999999E-2</v>
      </c>
      <c r="G4" s="54">
        <f t="shared" si="0"/>
        <v>0</v>
      </c>
      <c r="J4" s="143"/>
      <c r="K4" s="143"/>
      <c r="L4" s="143"/>
      <c r="N4" s="52" t="s">
        <v>122</v>
      </c>
    </row>
    <row r="5" spans="1:14" s="32" customFormat="1" ht="28.5" customHeight="1">
      <c r="A5" s="37">
        <v>2</v>
      </c>
      <c r="B5" s="38" t="s">
        <v>45</v>
      </c>
      <c r="C5" s="96" t="s">
        <v>124</v>
      </c>
      <c r="D5" s="96" t="s">
        <v>121</v>
      </c>
      <c r="E5" s="33">
        <f>1.5/100</f>
        <v>1.4999999999999999E-2</v>
      </c>
      <c r="F5" s="53">
        <f t="shared" si="0"/>
        <v>1.4999999999999999E-2</v>
      </c>
      <c r="G5" s="54">
        <f t="shared" si="0"/>
        <v>0</v>
      </c>
      <c r="J5" s="143"/>
      <c r="K5" s="143"/>
      <c r="L5" s="143"/>
      <c r="N5" s="52" t="s">
        <v>123</v>
      </c>
    </row>
    <row r="6" spans="1:14" s="32" customFormat="1" ht="38.25">
      <c r="A6" s="37">
        <v>3</v>
      </c>
      <c r="B6" s="39" t="s">
        <v>66</v>
      </c>
      <c r="C6" s="96" t="s">
        <v>124</v>
      </c>
      <c r="D6" s="96" t="s">
        <v>121</v>
      </c>
      <c r="E6" s="33">
        <f>2/100</f>
        <v>0.02</v>
      </c>
      <c r="F6" s="53">
        <f t="shared" si="0"/>
        <v>0.02</v>
      </c>
      <c r="G6" s="54">
        <f t="shared" si="0"/>
        <v>0</v>
      </c>
      <c r="J6" s="144"/>
      <c r="K6" s="144"/>
      <c r="L6" s="144"/>
      <c r="N6" s="52" t="s">
        <v>124</v>
      </c>
    </row>
    <row r="7" spans="1:14" ht="17.25" customHeight="1">
      <c r="A7" s="36" t="s">
        <v>8</v>
      </c>
      <c r="B7" s="13"/>
      <c r="C7" s="134" t="s">
        <v>164</v>
      </c>
      <c r="D7" s="135"/>
      <c r="E7" s="136"/>
      <c r="F7" s="20">
        <f>SUM(F4:F6)</f>
        <v>0.05</v>
      </c>
      <c r="G7" s="20">
        <f>SUM(G4:G6)</f>
        <v>0</v>
      </c>
      <c r="H7" s="71" t="s">
        <v>192</v>
      </c>
      <c r="I7" s="70"/>
      <c r="J7" s="82"/>
      <c r="K7" s="82"/>
      <c r="L7" s="83"/>
    </row>
    <row r="8" spans="1:14" ht="15" customHeight="1">
      <c r="A8" s="35" t="s">
        <v>4</v>
      </c>
      <c r="B8" s="86" t="s">
        <v>10</v>
      </c>
      <c r="C8" s="66"/>
      <c r="D8" s="84"/>
      <c r="E8" s="93"/>
      <c r="F8" s="81"/>
      <c r="G8" s="81"/>
      <c r="I8" s="10" t="s">
        <v>4</v>
      </c>
      <c r="J8" s="137" t="s">
        <v>210</v>
      </c>
      <c r="K8" s="137"/>
      <c r="L8" s="137"/>
    </row>
    <row r="9" spans="1:14" ht="38.25">
      <c r="A9" s="36">
        <v>1</v>
      </c>
      <c r="B9" s="38" t="s">
        <v>163</v>
      </c>
      <c r="C9" s="96" t="s">
        <v>124</v>
      </c>
      <c r="D9" s="96" t="s">
        <v>121</v>
      </c>
      <c r="E9" s="33">
        <f>2*0.5/100</f>
        <v>0.01</v>
      </c>
      <c r="F9" s="53">
        <f t="shared" ref="F9:F14" si="1">IF(C9="0 - not considered at all",0*$E9,IF(C9="1 -  planned, not implemented",1*$E9/3,IF(C9="2 - partially implemented",2*$E9/3,$E9)))</f>
        <v>0.01</v>
      </c>
      <c r="G9" s="54">
        <f t="shared" ref="G9:G14" si="2">IF(D9="0 - not considered at all",0*$E9,IF(D9="1 -  planned, not implemented",1*$E9/3,IF(D9="2 - partially implemented",2*$E9/3,$E9)))</f>
        <v>0</v>
      </c>
      <c r="J9" s="138"/>
      <c r="K9" s="138"/>
      <c r="L9" s="138"/>
    </row>
    <row r="10" spans="1:14" ht="25.5">
      <c r="A10" s="36">
        <v>2</v>
      </c>
      <c r="B10" s="38" t="s">
        <v>46</v>
      </c>
      <c r="C10" s="96" t="s">
        <v>124</v>
      </c>
      <c r="D10" s="96" t="s">
        <v>121</v>
      </c>
      <c r="E10" s="33">
        <f>0.5/100</f>
        <v>5.0000000000000001E-3</v>
      </c>
      <c r="F10" s="53">
        <f t="shared" si="1"/>
        <v>5.0000000000000001E-3</v>
      </c>
      <c r="G10" s="54">
        <f t="shared" si="2"/>
        <v>0</v>
      </c>
      <c r="J10" s="138"/>
      <c r="K10" s="138"/>
      <c r="L10" s="138"/>
    </row>
    <row r="11" spans="1:14" ht="25.5">
      <c r="A11" s="36">
        <v>3</v>
      </c>
      <c r="B11" s="39" t="s">
        <v>47</v>
      </c>
      <c r="C11" s="96" t="s">
        <v>124</v>
      </c>
      <c r="D11" s="96" t="s">
        <v>121</v>
      </c>
      <c r="E11" s="33">
        <f>2*0.5/100</f>
        <v>0.01</v>
      </c>
      <c r="F11" s="53">
        <f t="shared" si="1"/>
        <v>0.01</v>
      </c>
      <c r="G11" s="54">
        <f t="shared" si="2"/>
        <v>0</v>
      </c>
      <c r="J11" s="138"/>
      <c r="K11" s="138"/>
      <c r="L11" s="138"/>
    </row>
    <row r="12" spans="1:14" ht="25.5">
      <c r="A12" s="36">
        <v>4</v>
      </c>
      <c r="B12" s="39" t="s">
        <v>48</v>
      </c>
      <c r="C12" s="96" t="s">
        <v>123</v>
      </c>
      <c r="D12" s="96" t="s">
        <v>121</v>
      </c>
      <c r="E12" s="33">
        <f>2*0.5/100</f>
        <v>0.01</v>
      </c>
      <c r="F12" s="53">
        <f t="shared" si="1"/>
        <v>6.6666666666666671E-3</v>
      </c>
      <c r="G12" s="54">
        <f t="shared" si="2"/>
        <v>0</v>
      </c>
      <c r="J12" s="138"/>
      <c r="K12" s="138"/>
      <c r="L12" s="138"/>
    </row>
    <row r="13" spans="1:14" ht="25.5">
      <c r="A13" s="36">
        <v>5</v>
      </c>
      <c r="B13" s="39" t="s">
        <v>50</v>
      </c>
      <c r="C13" s="96" t="s">
        <v>123</v>
      </c>
      <c r="D13" s="96" t="s">
        <v>121</v>
      </c>
      <c r="E13" s="33">
        <f>2*0.5/100</f>
        <v>0.01</v>
      </c>
      <c r="F13" s="53">
        <f t="shared" si="1"/>
        <v>6.6666666666666671E-3</v>
      </c>
      <c r="G13" s="54">
        <f t="shared" si="2"/>
        <v>0</v>
      </c>
      <c r="J13" s="138"/>
      <c r="K13" s="138"/>
      <c r="L13" s="138"/>
    </row>
    <row r="14" spans="1:14" ht="38.25">
      <c r="A14" s="36">
        <v>6</v>
      </c>
      <c r="B14" s="39" t="s">
        <v>49</v>
      </c>
      <c r="C14" s="96" t="s">
        <v>123</v>
      </c>
      <c r="D14" s="96" t="s">
        <v>121</v>
      </c>
      <c r="E14" s="33">
        <f>0.5/100</f>
        <v>5.0000000000000001E-3</v>
      </c>
      <c r="F14" s="53">
        <f t="shared" si="1"/>
        <v>3.3333333333333335E-3</v>
      </c>
      <c r="G14" s="54">
        <f t="shared" si="2"/>
        <v>0</v>
      </c>
      <c r="J14" s="139"/>
      <c r="K14" s="139"/>
      <c r="L14" s="139"/>
    </row>
    <row r="15" spans="1:14">
      <c r="A15" s="36" t="s">
        <v>8</v>
      </c>
      <c r="B15" s="13"/>
      <c r="C15" s="134" t="s">
        <v>165</v>
      </c>
      <c r="D15" s="135"/>
      <c r="E15" s="136"/>
      <c r="F15" s="20">
        <f>SUM(F9:F14)</f>
        <v>4.1666666666666671E-2</v>
      </c>
      <c r="G15" s="20">
        <f>SUM(G9:G14)</f>
        <v>0</v>
      </c>
      <c r="H15" s="71" t="s">
        <v>192</v>
      </c>
      <c r="I15" s="70"/>
      <c r="J15" s="82"/>
      <c r="K15" s="82"/>
      <c r="L15" s="82"/>
    </row>
    <row r="16" spans="1:14" ht="30" customHeight="1">
      <c r="A16" s="35" t="s">
        <v>5</v>
      </c>
      <c r="B16" s="86" t="s">
        <v>37</v>
      </c>
      <c r="C16" s="66"/>
      <c r="D16" s="66"/>
      <c r="E16" s="81"/>
      <c r="F16" s="81"/>
      <c r="G16" s="81"/>
      <c r="I16" s="10" t="s">
        <v>5</v>
      </c>
      <c r="J16" s="137" t="s">
        <v>211</v>
      </c>
      <c r="K16" s="137"/>
      <c r="L16" s="137"/>
    </row>
    <row r="17" spans="1:12" ht="30" customHeight="1">
      <c r="A17" s="36">
        <v>1</v>
      </c>
      <c r="B17" s="38" t="s">
        <v>53</v>
      </c>
      <c r="C17" s="96" t="s">
        <v>123</v>
      </c>
      <c r="D17" s="96" t="s">
        <v>121</v>
      </c>
      <c r="E17" s="33">
        <f>0.2*0.05</f>
        <v>1.0000000000000002E-2</v>
      </c>
      <c r="F17" s="53">
        <f t="shared" ref="F17:G24" si="3">IF(C17="0 - not considered at all",0*$E17,IF(C17="1 -  planned, not implemented",1*$E17/3,IF(C17="2 - partially implemented",2*$E17/3,$E17)))</f>
        <v>6.666666666666668E-3</v>
      </c>
      <c r="G17" s="54">
        <f t="shared" si="3"/>
        <v>0</v>
      </c>
      <c r="J17" s="138"/>
      <c r="K17" s="138"/>
      <c r="L17" s="138"/>
    </row>
    <row r="18" spans="1:12" ht="38.25">
      <c r="A18" s="36">
        <v>2</v>
      </c>
      <c r="B18" s="38" t="s">
        <v>54</v>
      </c>
      <c r="C18" s="96" t="s">
        <v>123</v>
      </c>
      <c r="D18" s="96" t="s">
        <v>121</v>
      </c>
      <c r="E18" s="33">
        <f>0.1*0.05</f>
        <v>5.000000000000001E-3</v>
      </c>
      <c r="F18" s="53">
        <f t="shared" si="3"/>
        <v>3.333333333333334E-3</v>
      </c>
      <c r="G18" s="54">
        <f t="shared" si="3"/>
        <v>0</v>
      </c>
      <c r="J18" s="138"/>
      <c r="K18" s="138"/>
      <c r="L18" s="138"/>
    </row>
    <row r="19" spans="1:12" ht="25.5">
      <c r="A19" s="36">
        <v>3</v>
      </c>
      <c r="B19" s="38" t="s">
        <v>55</v>
      </c>
      <c r="C19" s="96" t="s">
        <v>121</v>
      </c>
      <c r="D19" s="96" t="s">
        <v>121</v>
      </c>
      <c r="E19" s="33">
        <f t="shared" ref="E19:E24" si="4">0.1*0.05</f>
        <v>5.000000000000001E-3</v>
      </c>
      <c r="F19" s="53">
        <f t="shared" si="3"/>
        <v>0</v>
      </c>
      <c r="G19" s="54">
        <f t="shared" si="3"/>
        <v>0</v>
      </c>
      <c r="J19" s="138"/>
      <c r="K19" s="138"/>
      <c r="L19" s="138"/>
    </row>
    <row r="20" spans="1:12" ht="25.5">
      <c r="A20" s="36">
        <v>4</v>
      </c>
      <c r="B20" s="38" t="s">
        <v>56</v>
      </c>
      <c r="C20" s="96" t="s">
        <v>121</v>
      </c>
      <c r="D20" s="96" t="s">
        <v>121</v>
      </c>
      <c r="E20" s="33">
        <f t="shared" si="4"/>
        <v>5.000000000000001E-3</v>
      </c>
      <c r="F20" s="53">
        <f t="shared" si="3"/>
        <v>0</v>
      </c>
      <c r="G20" s="54">
        <f t="shared" si="3"/>
        <v>0</v>
      </c>
      <c r="J20" s="138"/>
      <c r="K20" s="138"/>
      <c r="L20" s="138"/>
    </row>
    <row r="21" spans="1:12" ht="25.5">
      <c r="A21" s="36">
        <v>5</v>
      </c>
      <c r="B21" s="38" t="s">
        <v>57</v>
      </c>
      <c r="C21" s="96" t="s">
        <v>124</v>
      </c>
      <c r="D21" s="96" t="s">
        <v>121</v>
      </c>
      <c r="E21" s="33">
        <f t="shared" si="4"/>
        <v>5.000000000000001E-3</v>
      </c>
      <c r="F21" s="53">
        <f t="shared" si="3"/>
        <v>5.000000000000001E-3</v>
      </c>
      <c r="G21" s="54">
        <f t="shared" si="3"/>
        <v>0</v>
      </c>
      <c r="J21" s="138"/>
      <c r="K21" s="138"/>
      <c r="L21" s="138"/>
    </row>
    <row r="22" spans="1:12" ht="25.5">
      <c r="A22" s="36">
        <v>6</v>
      </c>
      <c r="B22" s="38" t="s">
        <v>58</v>
      </c>
      <c r="C22" s="96" t="s">
        <v>124</v>
      </c>
      <c r="D22" s="96" t="s">
        <v>121</v>
      </c>
      <c r="E22" s="33">
        <f>0.2*0.05</f>
        <v>1.0000000000000002E-2</v>
      </c>
      <c r="F22" s="53">
        <f t="shared" si="3"/>
        <v>1.0000000000000002E-2</v>
      </c>
      <c r="G22" s="54">
        <f t="shared" si="3"/>
        <v>0</v>
      </c>
      <c r="J22" s="138"/>
      <c r="K22" s="138"/>
      <c r="L22" s="138"/>
    </row>
    <row r="23" spans="1:12" ht="38.25">
      <c r="A23" s="36">
        <v>7</v>
      </c>
      <c r="B23" s="38" t="s">
        <v>60</v>
      </c>
      <c r="C23" s="96" t="s">
        <v>121</v>
      </c>
      <c r="D23" s="96" t="s">
        <v>121</v>
      </c>
      <c r="E23" s="33">
        <f t="shared" si="4"/>
        <v>5.000000000000001E-3</v>
      </c>
      <c r="F23" s="53">
        <f t="shared" si="3"/>
        <v>0</v>
      </c>
      <c r="G23" s="54">
        <f t="shared" si="3"/>
        <v>0</v>
      </c>
      <c r="J23" s="138"/>
      <c r="K23" s="138"/>
      <c r="L23" s="138"/>
    </row>
    <row r="24" spans="1:12" ht="29.25" customHeight="1">
      <c r="A24" s="36">
        <v>8</v>
      </c>
      <c r="B24" s="38" t="s">
        <v>59</v>
      </c>
      <c r="C24" s="96" t="s">
        <v>123</v>
      </c>
      <c r="D24" s="96" t="s">
        <v>121</v>
      </c>
      <c r="E24" s="33">
        <f t="shared" si="4"/>
        <v>5.000000000000001E-3</v>
      </c>
      <c r="F24" s="53">
        <f>IF(C24="0 - not considered at all",0*$E24,IF(C24="1 -  planned, not implemented",1*$E24/3,IF(C24="2 - partially implemented",2*$E24/3,$E24)))</f>
        <v>3.333333333333334E-3</v>
      </c>
      <c r="G24" s="54">
        <f t="shared" si="3"/>
        <v>0</v>
      </c>
      <c r="J24" s="139"/>
      <c r="K24" s="139"/>
      <c r="L24" s="139"/>
    </row>
    <row r="25" spans="1:12">
      <c r="A25" s="36" t="s">
        <v>8</v>
      </c>
      <c r="B25" s="13"/>
      <c r="C25" s="134" t="s">
        <v>166</v>
      </c>
      <c r="D25" s="135"/>
      <c r="E25" s="136"/>
      <c r="F25" s="20">
        <f>SUM(F17:F24)</f>
        <v>2.8333333333333339E-2</v>
      </c>
      <c r="G25" s="20">
        <f>SUM(G17:G24)</f>
        <v>0</v>
      </c>
      <c r="H25" s="71" t="s">
        <v>192</v>
      </c>
      <c r="I25" s="70"/>
      <c r="J25" s="82"/>
      <c r="K25" s="82"/>
      <c r="L25" s="82"/>
    </row>
    <row r="26" spans="1:12" ht="30" customHeight="1">
      <c r="A26" s="35" t="s">
        <v>6</v>
      </c>
      <c r="B26" s="86" t="s">
        <v>38</v>
      </c>
      <c r="C26" s="66"/>
      <c r="D26" s="66"/>
      <c r="E26" s="81"/>
      <c r="F26" s="81"/>
      <c r="G26" s="81"/>
      <c r="I26" s="10" t="s">
        <v>6</v>
      </c>
      <c r="J26" s="137"/>
      <c r="K26" s="137"/>
      <c r="L26" s="137"/>
    </row>
    <row r="27" spans="1:12" ht="25.5">
      <c r="A27" s="36">
        <v>1</v>
      </c>
      <c r="B27" s="38" t="s">
        <v>67</v>
      </c>
      <c r="C27" s="96" t="s">
        <v>122</v>
      </c>
      <c r="D27" s="96" t="s">
        <v>121</v>
      </c>
      <c r="E27" s="58">
        <f>0.4*0.05</f>
        <v>2.0000000000000004E-2</v>
      </c>
      <c r="F27" s="53">
        <f t="shared" ref="F27:G29" si="5">IF(C27="0 - not considered at all",0*$E27,IF(C27="1 -  planned, not implemented",1*$E27/3,IF(C27="2 - partially implemented",2*$E27/3,$E27)))</f>
        <v>6.666666666666668E-3</v>
      </c>
      <c r="G27" s="54">
        <f t="shared" si="5"/>
        <v>0</v>
      </c>
      <c r="J27" s="138"/>
      <c r="K27" s="138"/>
      <c r="L27" s="138"/>
    </row>
    <row r="28" spans="1:12" ht="25.5">
      <c r="A28" s="36">
        <v>2</v>
      </c>
      <c r="B28" s="38" t="s">
        <v>44</v>
      </c>
      <c r="C28" s="96" t="s">
        <v>121</v>
      </c>
      <c r="D28" s="96" t="s">
        <v>121</v>
      </c>
      <c r="E28" s="58">
        <f>0.3*0.05</f>
        <v>1.4999999999999999E-2</v>
      </c>
      <c r="F28" s="53">
        <f t="shared" si="5"/>
        <v>0</v>
      </c>
      <c r="G28" s="54">
        <f t="shared" si="5"/>
        <v>0</v>
      </c>
      <c r="J28" s="138"/>
      <c r="K28" s="138"/>
      <c r="L28" s="138"/>
    </row>
    <row r="29" spans="1:12" ht="38.25">
      <c r="A29" s="36">
        <v>3</v>
      </c>
      <c r="B29" s="39" t="s">
        <v>61</v>
      </c>
      <c r="C29" s="96" t="s">
        <v>121</v>
      </c>
      <c r="D29" s="96" t="s">
        <v>121</v>
      </c>
      <c r="E29" s="58">
        <f>0.3*0.05</f>
        <v>1.4999999999999999E-2</v>
      </c>
      <c r="F29" s="53">
        <f t="shared" si="5"/>
        <v>0</v>
      </c>
      <c r="G29" s="54">
        <f t="shared" si="5"/>
        <v>0</v>
      </c>
      <c r="J29" s="139"/>
      <c r="K29" s="139"/>
      <c r="L29" s="139"/>
    </row>
    <row r="30" spans="1:12">
      <c r="A30" s="36" t="s">
        <v>8</v>
      </c>
      <c r="B30" s="13"/>
      <c r="C30" s="134" t="s">
        <v>167</v>
      </c>
      <c r="D30" s="135"/>
      <c r="E30" s="136"/>
      <c r="F30" s="20">
        <f>SUM(F27:F29)</f>
        <v>6.666666666666668E-3</v>
      </c>
      <c r="G30" s="20">
        <f>SUM(G27:G29)</f>
        <v>0</v>
      </c>
      <c r="H30" s="71" t="s">
        <v>192</v>
      </c>
      <c r="I30" s="70"/>
      <c r="J30" s="82"/>
      <c r="K30" s="82"/>
      <c r="L30" s="82"/>
    </row>
    <row r="31" spans="1:12" ht="32.25" customHeight="1">
      <c r="A31" s="35" t="s">
        <v>7</v>
      </c>
      <c r="B31" s="86" t="s">
        <v>39</v>
      </c>
      <c r="C31" s="66"/>
      <c r="D31" s="66"/>
      <c r="E31" s="81"/>
      <c r="F31" s="81"/>
      <c r="G31" s="81"/>
      <c r="I31" s="10" t="s">
        <v>7</v>
      </c>
      <c r="J31" s="137" t="s">
        <v>212</v>
      </c>
      <c r="K31" s="137"/>
      <c r="L31" s="137"/>
    </row>
    <row r="32" spans="1:12" ht="38.25">
      <c r="A32" s="36">
        <v>1</v>
      </c>
      <c r="B32" s="38" t="s">
        <v>62</v>
      </c>
      <c r="C32" s="96" t="s">
        <v>122</v>
      </c>
      <c r="D32" s="96" t="s">
        <v>121</v>
      </c>
      <c r="E32" s="33">
        <f>0.2*0.05</f>
        <v>1.0000000000000002E-2</v>
      </c>
      <c r="F32" s="53">
        <f t="shared" ref="F32:G36" si="6">IF(C32="0 - not considered at all",0*$E32,IF(C32="1 -  planned, not implemented",1*$E32/3,IF(C32="2 - partially implemented",2*$E32/3,$E32)))</f>
        <v>3.333333333333334E-3</v>
      </c>
      <c r="G32" s="54">
        <f t="shared" si="6"/>
        <v>0</v>
      </c>
      <c r="J32" s="138"/>
      <c r="K32" s="138"/>
      <c r="L32" s="138"/>
    </row>
    <row r="33" spans="1:12" ht="30" customHeight="1">
      <c r="A33" s="36">
        <v>2</v>
      </c>
      <c r="B33" s="38" t="s">
        <v>98</v>
      </c>
      <c r="C33" s="96" t="s">
        <v>123</v>
      </c>
      <c r="D33" s="96" t="s">
        <v>121</v>
      </c>
      <c r="E33" s="33">
        <f>0.2*0.05</f>
        <v>1.0000000000000002E-2</v>
      </c>
      <c r="F33" s="53">
        <f t="shared" si="6"/>
        <v>6.666666666666668E-3</v>
      </c>
      <c r="G33" s="54">
        <f t="shared" si="6"/>
        <v>0</v>
      </c>
      <c r="J33" s="138"/>
      <c r="K33" s="138"/>
      <c r="L33" s="138"/>
    </row>
    <row r="34" spans="1:12" ht="27.75" customHeight="1">
      <c r="A34" s="36">
        <v>3</v>
      </c>
      <c r="B34" s="38" t="s">
        <v>99</v>
      </c>
      <c r="C34" s="96" t="s">
        <v>122</v>
      </c>
      <c r="D34" s="96" t="s">
        <v>121</v>
      </c>
      <c r="E34" s="33">
        <f>0.1*0.05</f>
        <v>5.000000000000001E-3</v>
      </c>
      <c r="F34" s="53">
        <f t="shared" si="6"/>
        <v>1.666666666666667E-3</v>
      </c>
      <c r="G34" s="54">
        <f t="shared" si="6"/>
        <v>0</v>
      </c>
      <c r="J34" s="138"/>
      <c r="K34" s="138"/>
      <c r="L34" s="138"/>
    </row>
    <row r="35" spans="1:12" ht="27.75" customHeight="1">
      <c r="A35" s="36">
        <v>4</v>
      </c>
      <c r="B35" s="38" t="s">
        <v>51</v>
      </c>
      <c r="C35" s="96" t="s">
        <v>122</v>
      </c>
      <c r="D35" s="96" t="s">
        <v>121</v>
      </c>
      <c r="E35" s="33">
        <f>0.3*0.05</f>
        <v>1.4999999999999999E-2</v>
      </c>
      <c r="F35" s="53">
        <f t="shared" si="6"/>
        <v>5.0000000000000001E-3</v>
      </c>
      <c r="G35" s="54">
        <f t="shared" si="6"/>
        <v>0</v>
      </c>
      <c r="J35" s="138"/>
      <c r="K35" s="138"/>
      <c r="L35" s="138"/>
    </row>
    <row r="36" spans="1:12" ht="25.5">
      <c r="A36" s="36">
        <v>5</v>
      </c>
      <c r="B36" s="38" t="s">
        <v>52</v>
      </c>
      <c r="C36" s="96" t="s">
        <v>122</v>
      </c>
      <c r="D36" s="96" t="s">
        <v>121</v>
      </c>
      <c r="E36" s="33">
        <f>0.2*0.05</f>
        <v>1.0000000000000002E-2</v>
      </c>
      <c r="F36" s="53">
        <f t="shared" si="6"/>
        <v>3.333333333333334E-3</v>
      </c>
      <c r="G36" s="54">
        <f t="shared" si="6"/>
        <v>0</v>
      </c>
      <c r="J36" s="139"/>
      <c r="K36" s="139"/>
      <c r="L36" s="139"/>
    </row>
    <row r="37" spans="1:12">
      <c r="A37" s="36" t="s">
        <v>8</v>
      </c>
      <c r="B37" s="13"/>
      <c r="C37" s="134" t="s">
        <v>168</v>
      </c>
      <c r="D37" s="135"/>
      <c r="E37" s="136"/>
      <c r="F37" s="20">
        <f>SUM(F32:F36)</f>
        <v>2.0000000000000004E-2</v>
      </c>
      <c r="G37" s="20">
        <f>SUM(G32:G36)</f>
        <v>0</v>
      </c>
      <c r="H37" s="71" t="s">
        <v>192</v>
      </c>
      <c r="I37" s="70"/>
      <c r="J37" s="82"/>
      <c r="K37" s="82"/>
      <c r="L37" s="82"/>
    </row>
    <row r="38" spans="1:12" ht="26.25" customHeight="1">
      <c r="A38" s="35" t="s">
        <v>40</v>
      </c>
      <c r="B38" s="92" t="s">
        <v>11</v>
      </c>
      <c r="C38" s="66"/>
      <c r="D38" s="66"/>
      <c r="E38" s="81"/>
      <c r="F38" s="81"/>
      <c r="G38" s="81"/>
      <c r="I38" s="10" t="s">
        <v>40</v>
      </c>
      <c r="J38" s="137" t="s">
        <v>228</v>
      </c>
      <c r="K38" s="137"/>
      <c r="L38" s="137"/>
    </row>
    <row r="39" spans="1:12" ht="38.25">
      <c r="A39" s="36">
        <v>1</v>
      </c>
      <c r="B39" s="38" t="s">
        <v>63</v>
      </c>
      <c r="C39" s="96" t="s">
        <v>124</v>
      </c>
      <c r="D39" s="96" t="s">
        <v>121</v>
      </c>
      <c r="E39" s="33">
        <f>0.3*0.05</f>
        <v>1.4999999999999999E-2</v>
      </c>
      <c r="F39" s="53">
        <f t="shared" ref="F39:G42" si="7">IF(C39="0 - not considered at all",0*$E39,IF(C39="1 -  planned, not implemented",1*$E39/3,IF(C39="2 - partially implemented",2*$E39/3,$E39)))</f>
        <v>1.4999999999999999E-2</v>
      </c>
      <c r="G39" s="54">
        <f t="shared" si="7"/>
        <v>0</v>
      </c>
      <c r="J39" s="138"/>
      <c r="K39" s="138"/>
      <c r="L39" s="138"/>
    </row>
    <row r="40" spans="1:12" ht="38.25">
      <c r="A40" s="36">
        <v>2</v>
      </c>
      <c r="B40" s="38" t="s">
        <v>64</v>
      </c>
      <c r="C40" s="96" t="s">
        <v>124</v>
      </c>
      <c r="D40" s="96" t="s">
        <v>121</v>
      </c>
      <c r="E40" s="33">
        <f>0.2*0.05</f>
        <v>1.0000000000000002E-2</v>
      </c>
      <c r="F40" s="53">
        <f t="shared" si="7"/>
        <v>1.0000000000000002E-2</v>
      </c>
      <c r="G40" s="54">
        <f t="shared" si="7"/>
        <v>0</v>
      </c>
      <c r="J40" s="138"/>
      <c r="K40" s="138"/>
      <c r="L40" s="138"/>
    </row>
    <row r="41" spans="1:12" ht="44.25" customHeight="1">
      <c r="A41" s="36">
        <v>3</v>
      </c>
      <c r="B41" s="38" t="s">
        <v>68</v>
      </c>
      <c r="C41" s="96" t="s">
        <v>121</v>
      </c>
      <c r="D41" s="96" t="s">
        <v>121</v>
      </c>
      <c r="E41" s="33">
        <f>0.2*0.05</f>
        <v>1.0000000000000002E-2</v>
      </c>
      <c r="F41" s="53">
        <f t="shared" si="7"/>
        <v>0</v>
      </c>
      <c r="G41" s="54">
        <f t="shared" si="7"/>
        <v>0</v>
      </c>
      <c r="J41" s="138"/>
      <c r="K41" s="138"/>
      <c r="L41" s="138"/>
    </row>
    <row r="42" spans="1:12" ht="63.75">
      <c r="A42" s="36">
        <v>4</v>
      </c>
      <c r="B42" s="38" t="s">
        <v>65</v>
      </c>
      <c r="C42" s="96" t="s">
        <v>123</v>
      </c>
      <c r="D42" s="96" t="s">
        <v>121</v>
      </c>
      <c r="E42" s="33">
        <f>0.3*0.05</f>
        <v>1.4999999999999999E-2</v>
      </c>
      <c r="F42" s="53">
        <f t="shared" si="7"/>
        <v>0.01</v>
      </c>
      <c r="G42" s="54">
        <f t="shared" si="7"/>
        <v>0</v>
      </c>
      <c r="J42" s="139"/>
      <c r="K42" s="139"/>
      <c r="L42" s="139"/>
    </row>
    <row r="43" spans="1:12" ht="15.75" thickBot="1">
      <c r="A43" s="36" t="s">
        <v>8</v>
      </c>
      <c r="B43" s="13"/>
      <c r="C43" s="134" t="s">
        <v>169</v>
      </c>
      <c r="D43" s="135"/>
      <c r="E43" s="136"/>
      <c r="F43" s="20">
        <f>SUM(F39:F42)</f>
        <v>3.5000000000000003E-2</v>
      </c>
      <c r="G43" s="20">
        <f>SUM(G39:G42)</f>
        <v>0</v>
      </c>
      <c r="H43" s="71" t="s">
        <v>192</v>
      </c>
      <c r="I43" s="71"/>
    </row>
    <row r="44" spans="1:12" ht="15.75" thickBot="1">
      <c r="C44" s="140" t="s">
        <v>170</v>
      </c>
      <c r="D44" s="140"/>
      <c r="F44" s="72">
        <f>SUM(F7,F15,F25,F30,F37,F43)</f>
        <v>0.18166666666666667</v>
      </c>
      <c r="G44" s="85">
        <f>SUM(G7,G15,G25,G30,G37,G43)</f>
        <v>0</v>
      </c>
      <c r="H44" s="34"/>
    </row>
    <row r="45" spans="1:12">
      <c r="C45" s="141" t="s">
        <v>181</v>
      </c>
      <c r="D45" s="141"/>
      <c r="E45" s="43"/>
      <c r="F45" s="51">
        <v>30</v>
      </c>
      <c r="G45" s="44"/>
      <c r="H45" s="16"/>
    </row>
    <row r="47" spans="1:12" customFormat="1" ht="32.25" customHeight="1">
      <c r="A47" s="132" t="s">
        <v>153</v>
      </c>
      <c r="B47" s="132"/>
      <c r="C47" s="46"/>
      <c r="D47" s="133" t="s">
        <v>154</v>
      </c>
      <c r="E47" s="133"/>
      <c r="F47" s="133"/>
      <c r="G47" s="133"/>
      <c r="H47" s="133"/>
      <c r="I47" s="133"/>
      <c r="J47" s="133"/>
      <c r="K47" s="47"/>
      <c r="L47" s="46"/>
    </row>
  </sheetData>
  <sheetProtection password="C7FA" sheet="1" objects="1" scenarios="1" formatRows="0"/>
  <mergeCells count="28">
    <mergeCell ref="L26:L29"/>
    <mergeCell ref="L31:L36"/>
    <mergeCell ref="L38:L42"/>
    <mergeCell ref="J3:J6"/>
    <mergeCell ref="K3:K6"/>
    <mergeCell ref="K8:K14"/>
    <mergeCell ref="K16:K24"/>
    <mergeCell ref="L3:L6"/>
    <mergeCell ref="L8:L14"/>
    <mergeCell ref="L16:L24"/>
    <mergeCell ref="K26:K29"/>
    <mergeCell ref="K31:K36"/>
    <mergeCell ref="K38:K42"/>
    <mergeCell ref="A47:B47"/>
    <mergeCell ref="D47:J47"/>
    <mergeCell ref="C43:E43"/>
    <mergeCell ref="C7:E7"/>
    <mergeCell ref="C15:E15"/>
    <mergeCell ref="C25:E25"/>
    <mergeCell ref="C30:E30"/>
    <mergeCell ref="C37:E37"/>
    <mergeCell ref="J8:J14"/>
    <mergeCell ref="J16:J24"/>
    <mergeCell ref="J26:J29"/>
    <mergeCell ref="J31:J36"/>
    <mergeCell ref="J38:J42"/>
    <mergeCell ref="C44:D44"/>
    <mergeCell ref="C45:D45"/>
  </mergeCells>
  <dataValidations count="1">
    <dataValidation type="list" allowBlank="1" showInputMessage="1" showErrorMessage="1" sqref="C39:D42 C4:D6 C9:D14 C17:D24 C27:D29 C32:D36">
      <formula1>$N$3:$N$6</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2" manualBreakCount="2">
    <brk id="15" max="16383" man="1"/>
    <brk id="30" max="16383" man="1"/>
  </rowBreaks>
  <colBreaks count="1" manualBreakCount="1">
    <brk id="8"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dimension ref="A1:M34"/>
  <sheetViews>
    <sheetView zoomScaleNormal="100" workbookViewId="0">
      <selection activeCell="G1" sqref="G1:G1048576"/>
    </sheetView>
  </sheetViews>
  <sheetFormatPr defaultColWidth="34.5703125" defaultRowHeight="15"/>
  <cols>
    <col min="1" max="1" width="4.42578125" style="10" customWidth="1"/>
    <col min="2" max="2" width="36.5703125" style="9" customWidth="1"/>
    <col min="3" max="3" width="17.7109375" style="10" customWidth="1"/>
    <col min="4" max="4" width="17.7109375" style="11" hidden="1" customWidth="1"/>
    <col min="5" max="5" width="7.140625" style="11" hidden="1" customWidth="1"/>
    <col min="6" max="6" width="7.85546875" style="11" customWidth="1"/>
    <col min="7" max="7" width="8.5703125" style="11" hidden="1" customWidth="1"/>
    <col min="8" max="8" width="7.5703125" style="10" customWidth="1"/>
    <col min="9" max="9" width="3.5703125" style="10" customWidth="1"/>
    <col min="10" max="10" width="38.7109375" style="10" customWidth="1"/>
    <col min="11" max="11" width="24.140625" style="10" customWidth="1"/>
    <col min="12" max="12" width="0.42578125" style="10" hidden="1" customWidth="1"/>
    <col min="13" max="13" width="35.42578125" style="10" hidden="1" customWidth="1"/>
    <col min="14" max="14" width="3" style="10" bestFit="1" customWidth="1"/>
    <col min="15" max="16384" width="34.5703125" style="10"/>
  </cols>
  <sheetData>
    <row r="1" spans="1:13" s="18" customFormat="1">
      <c r="A1" s="31" t="s">
        <v>101</v>
      </c>
      <c r="B1" s="17"/>
      <c r="D1" s="19"/>
      <c r="E1" s="19"/>
      <c r="F1" s="19"/>
      <c r="G1" s="19"/>
    </row>
    <row r="2" spans="1:13" ht="79.5" customHeight="1">
      <c r="A2" s="60" t="s">
        <v>75</v>
      </c>
      <c r="B2" s="61" t="s">
        <v>162</v>
      </c>
      <c r="C2" s="62" t="s">
        <v>118</v>
      </c>
      <c r="D2" s="63" t="s">
        <v>156</v>
      </c>
      <c r="E2" s="74" t="s">
        <v>9</v>
      </c>
      <c r="F2" s="74" t="s">
        <v>12</v>
      </c>
      <c r="G2" s="65" t="s">
        <v>157</v>
      </c>
      <c r="H2" s="66"/>
      <c r="I2" s="66"/>
      <c r="J2" s="67" t="s">
        <v>130</v>
      </c>
      <c r="K2" s="68" t="s">
        <v>120</v>
      </c>
      <c r="L2" s="66"/>
      <c r="M2" s="75" t="s">
        <v>176</v>
      </c>
    </row>
    <row r="3" spans="1:13">
      <c r="A3" s="59" t="s">
        <v>16</v>
      </c>
      <c r="B3" s="80" t="s">
        <v>76</v>
      </c>
      <c r="C3" s="66"/>
      <c r="D3" s="81"/>
      <c r="E3" s="81"/>
      <c r="F3" s="81"/>
      <c r="G3" s="81"/>
      <c r="I3" s="10" t="s">
        <v>16</v>
      </c>
      <c r="J3" s="137" t="s">
        <v>227</v>
      </c>
      <c r="K3" s="137"/>
      <c r="L3" s="95"/>
      <c r="M3" s="137"/>
    </row>
    <row r="4" spans="1:13" ht="27.75" customHeight="1">
      <c r="A4" s="36">
        <v>1</v>
      </c>
      <c r="B4" s="38" t="s">
        <v>102</v>
      </c>
      <c r="C4" s="96" t="s">
        <v>124</v>
      </c>
      <c r="D4" s="96" t="s">
        <v>121</v>
      </c>
      <c r="E4" s="33">
        <f>0.3*0.045</f>
        <v>1.35E-2</v>
      </c>
      <c r="F4" s="53">
        <f t="shared" ref="F4:G6" si="0">IF(C4="0 - not considered at all",0*$E4,IF(C4="1 -  planned, not implemented",1*$E4/3,IF(C4="2 - partially implemented",2*$E4/3,$E4)))</f>
        <v>1.35E-2</v>
      </c>
      <c r="G4" s="54">
        <f t="shared" si="0"/>
        <v>0</v>
      </c>
      <c r="J4" s="138"/>
      <c r="K4" s="138"/>
      <c r="L4" s="97" t="s">
        <v>121</v>
      </c>
      <c r="M4" s="138"/>
    </row>
    <row r="5" spans="1:13" ht="25.5" customHeight="1">
      <c r="A5" s="36">
        <v>2</v>
      </c>
      <c r="B5" s="38" t="s">
        <v>103</v>
      </c>
      <c r="C5" s="96" t="s">
        <v>124</v>
      </c>
      <c r="D5" s="96" t="s">
        <v>121</v>
      </c>
      <c r="E5" s="33">
        <f>0.5*0.045</f>
        <v>2.2499999999999999E-2</v>
      </c>
      <c r="F5" s="53">
        <f t="shared" si="0"/>
        <v>2.2499999999999999E-2</v>
      </c>
      <c r="G5" s="54">
        <f t="shared" si="0"/>
        <v>0</v>
      </c>
      <c r="J5" s="138"/>
      <c r="K5" s="138"/>
      <c r="L5" s="97" t="s">
        <v>122</v>
      </c>
      <c r="M5" s="138"/>
    </row>
    <row r="6" spans="1:13" ht="26.25" customHeight="1">
      <c r="A6" s="36">
        <v>3</v>
      </c>
      <c r="B6" s="39" t="s">
        <v>104</v>
      </c>
      <c r="C6" s="96" t="s">
        <v>124</v>
      </c>
      <c r="D6" s="96" t="s">
        <v>121</v>
      </c>
      <c r="E6" s="33">
        <f>0.2*0.045</f>
        <v>8.9999999999999993E-3</v>
      </c>
      <c r="F6" s="53">
        <f t="shared" si="0"/>
        <v>8.9999999999999993E-3</v>
      </c>
      <c r="G6" s="54">
        <f t="shared" si="0"/>
        <v>0</v>
      </c>
      <c r="J6" s="139"/>
      <c r="K6" s="139"/>
      <c r="L6" s="97" t="s">
        <v>123</v>
      </c>
      <c r="M6" s="139"/>
    </row>
    <row r="7" spans="1:13" ht="17.25" customHeight="1">
      <c r="A7" s="36" t="s">
        <v>8</v>
      </c>
      <c r="B7" s="13"/>
      <c r="C7" s="134" t="s">
        <v>172</v>
      </c>
      <c r="D7" s="135"/>
      <c r="E7" s="73"/>
      <c r="F7" s="20">
        <f>SUM(F4:F6)</f>
        <v>4.4999999999999998E-2</v>
      </c>
      <c r="G7" s="20">
        <f>SUM(G4:G6)</f>
        <v>0</v>
      </c>
      <c r="H7" s="69" t="s">
        <v>193</v>
      </c>
      <c r="I7" s="94"/>
      <c r="J7" s="82"/>
      <c r="K7" s="82"/>
      <c r="L7" s="98" t="s">
        <v>124</v>
      </c>
      <c r="M7" s="82"/>
    </row>
    <row r="8" spans="1:13" ht="15" customHeight="1">
      <c r="A8" s="35" t="s">
        <v>20</v>
      </c>
      <c r="B8" s="86" t="s">
        <v>17</v>
      </c>
      <c r="C8" s="66"/>
      <c r="D8" s="81"/>
      <c r="E8" s="81"/>
      <c r="F8" s="81"/>
      <c r="G8" s="48"/>
      <c r="I8" s="10" t="s">
        <v>20</v>
      </c>
      <c r="J8" s="137" t="s">
        <v>213</v>
      </c>
      <c r="K8" s="137"/>
      <c r="L8" s="95"/>
      <c r="M8" s="137"/>
    </row>
    <row r="9" spans="1:13" ht="51">
      <c r="A9" s="36">
        <v>1</v>
      </c>
      <c r="B9" s="38" t="s">
        <v>105</v>
      </c>
      <c r="C9" s="96" t="s">
        <v>124</v>
      </c>
      <c r="D9" s="96" t="s">
        <v>121</v>
      </c>
      <c r="E9" s="33">
        <f>0.3*0.075</f>
        <v>2.2499999999999999E-2</v>
      </c>
      <c r="F9" s="53">
        <f t="shared" ref="F9:G12" si="1">IF(C9="0 - not considered at all",0*$E9,IF(C9="1 -  planned, not implemented",1*$E9/3,IF(C9="2 - partially implemented",2*$E9/3,$E9)))</f>
        <v>2.2499999999999999E-2</v>
      </c>
      <c r="G9" s="54">
        <f t="shared" si="1"/>
        <v>0</v>
      </c>
      <c r="J9" s="138"/>
      <c r="K9" s="138"/>
      <c r="L9" s="95"/>
      <c r="M9" s="138"/>
    </row>
    <row r="10" spans="1:13" ht="25.5">
      <c r="A10" s="36">
        <v>2</v>
      </c>
      <c r="B10" s="38" t="s">
        <v>106</v>
      </c>
      <c r="C10" s="96" t="s">
        <v>121</v>
      </c>
      <c r="D10" s="96" t="s">
        <v>121</v>
      </c>
      <c r="E10" s="33">
        <f>0.4*0.075</f>
        <v>0.03</v>
      </c>
      <c r="F10" s="53">
        <f t="shared" si="1"/>
        <v>0</v>
      </c>
      <c r="G10" s="54">
        <f t="shared" si="1"/>
        <v>0</v>
      </c>
      <c r="J10" s="138"/>
      <c r="K10" s="138"/>
      <c r="L10" s="95"/>
      <c r="M10" s="138"/>
    </row>
    <row r="11" spans="1:13" ht="39" customHeight="1">
      <c r="A11" s="36">
        <v>3</v>
      </c>
      <c r="B11" s="39" t="s">
        <v>107</v>
      </c>
      <c r="C11" s="96" t="s">
        <v>121</v>
      </c>
      <c r="D11" s="96" t="s">
        <v>121</v>
      </c>
      <c r="E11" s="33">
        <f>0.2*0.075</f>
        <v>1.4999999999999999E-2</v>
      </c>
      <c r="F11" s="53">
        <f t="shared" si="1"/>
        <v>0</v>
      </c>
      <c r="G11" s="54">
        <f t="shared" si="1"/>
        <v>0</v>
      </c>
      <c r="J11" s="138"/>
      <c r="K11" s="138"/>
      <c r="L11" s="95"/>
      <c r="M11" s="138"/>
    </row>
    <row r="12" spans="1:13" ht="25.5">
      <c r="A12" s="36">
        <v>4</v>
      </c>
      <c r="B12" s="39" t="s">
        <v>127</v>
      </c>
      <c r="C12" s="96" t="s">
        <v>124</v>
      </c>
      <c r="D12" s="96" t="s">
        <v>121</v>
      </c>
      <c r="E12" s="33">
        <f>0.1*0.075</f>
        <v>7.4999999999999997E-3</v>
      </c>
      <c r="F12" s="53">
        <f t="shared" si="1"/>
        <v>7.4999999999999997E-3</v>
      </c>
      <c r="G12" s="54">
        <f t="shared" si="1"/>
        <v>0</v>
      </c>
      <c r="J12" s="139"/>
      <c r="K12" s="139"/>
      <c r="L12" s="95"/>
      <c r="M12" s="139"/>
    </row>
    <row r="13" spans="1:13">
      <c r="A13" s="36" t="s">
        <v>8</v>
      </c>
      <c r="B13" s="13"/>
      <c r="C13" s="134" t="s">
        <v>173</v>
      </c>
      <c r="D13" s="135"/>
      <c r="E13" s="73"/>
      <c r="F13" s="20">
        <f>SUM(F9:F12)</f>
        <v>0.03</v>
      </c>
      <c r="G13" s="20">
        <f>SUM(G9:G12)</f>
        <v>0</v>
      </c>
      <c r="H13" s="69" t="s">
        <v>194</v>
      </c>
      <c r="I13" s="94"/>
      <c r="J13" s="82"/>
      <c r="K13" s="82"/>
      <c r="L13" s="82"/>
      <c r="M13" s="82"/>
    </row>
    <row r="14" spans="1:13" ht="30" customHeight="1">
      <c r="A14" s="35" t="s">
        <v>21</v>
      </c>
      <c r="B14" s="86" t="s">
        <v>108</v>
      </c>
      <c r="C14" s="66"/>
      <c r="D14" s="81"/>
      <c r="E14" s="81"/>
      <c r="F14" s="81"/>
      <c r="G14" s="48"/>
      <c r="I14" s="10" t="s">
        <v>21</v>
      </c>
      <c r="J14" s="137" t="s">
        <v>214</v>
      </c>
      <c r="K14" s="137"/>
      <c r="L14" s="95"/>
      <c r="M14" s="137"/>
    </row>
    <row r="15" spans="1:13" ht="42" customHeight="1">
      <c r="A15" s="36">
        <v>1</v>
      </c>
      <c r="B15" s="38" t="s">
        <v>109</v>
      </c>
      <c r="C15" s="96" t="s">
        <v>121</v>
      </c>
      <c r="D15" s="96" t="s">
        <v>121</v>
      </c>
      <c r="E15" s="33">
        <f>0.4*0.06</f>
        <v>2.4E-2</v>
      </c>
      <c r="F15" s="53">
        <f t="shared" ref="F15:G17" si="2">IF(C15="0 - not considered at all",0*$E15,IF(C15="1 -  planned, not implemented",1*$E15/3,IF(C15="2 - partially implemented",2*$E15/3,$E15)))</f>
        <v>0</v>
      </c>
      <c r="G15" s="54">
        <f t="shared" si="2"/>
        <v>0</v>
      </c>
      <c r="J15" s="138"/>
      <c r="K15" s="138"/>
      <c r="L15" s="95"/>
      <c r="M15" s="138"/>
    </row>
    <row r="16" spans="1:13" ht="28.5" customHeight="1">
      <c r="A16" s="36">
        <v>2</v>
      </c>
      <c r="B16" s="38" t="s">
        <v>18</v>
      </c>
      <c r="C16" s="96" t="s">
        <v>121</v>
      </c>
      <c r="D16" s="96" t="s">
        <v>121</v>
      </c>
      <c r="E16" s="33">
        <f>0.25*0.06</f>
        <v>1.4999999999999999E-2</v>
      </c>
      <c r="F16" s="53">
        <f t="shared" si="2"/>
        <v>0</v>
      </c>
      <c r="G16" s="54">
        <f t="shared" si="2"/>
        <v>0</v>
      </c>
      <c r="J16" s="138"/>
      <c r="K16" s="138"/>
      <c r="L16" s="95"/>
      <c r="M16" s="138"/>
    </row>
    <row r="17" spans="1:13" ht="51">
      <c r="A17" s="36">
        <v>3</v>
      </c>
      <c r="B17" s="38" t="s">
        <v>128</v>
      </c>
      <c r="C17" s="96" t="s">
        <v>122</v>
      </c>
      <c r="D17" s="96" t="s">
        <v>121</v>
      </c>
      <c r="E17" s="33">
        <f>0.35*0.06</f>
        <v>2.0999999999999998E-2</v>
      </c>
      <c r="F17" s="53">
        <f t="shared" si="2"/>
        <v>6.9999999999999993E-3</v>
      </c>
      <c r="G17" s="54">
        <f t="shared" si="2"/>
        <v>0</v>
      </c>
      <c r="J17" s="139"/>
      <c r="K17" s="139"/>
      <c r="L17" s="95"/>
      <c r="M17" s="139"/>
    </row>
    <row r="18" spans="1:13">
      <c r="A18" s="36" t="s">
        <v>8</v>
      </c>
      <c r="B18" s="13"/>
      <c r="C18" s="134" t="s">
        <v>174</v>
      </c>
      <c r="D18" s="135"/>
      <c r="E18" s="73"/>
      <c r="F18" s="20">
        <f>SUM(F15:F17)</f>
        <v>6.9999999999999993E-3</v>
      </c>
      <c r="G18" s="20">
        <f>SUM(G15:G17)</f>
        <v>0</v>
      </c>
      <c r="H18" s="69" t="s">
        <v>195</v>
      </c>
      <c r="I18" s="71"/>
      <c r="J18" s="82"/>
      <c r="K18" s="82"/>
      <c r="L18" s="82"/>
      <c r="M18" s="82"/>
    </row>
    <row r="19" spans="1:13" ht="25.5">
      <c r="A19" s="35" t="s">
        <v>22</v>
      </c>
      <c r="B19" s="40" t="s">
        <v>19</v>
      </c>
      <c r="C19" s="36"/>
      <c r="D19" s="12"/>
      <c r="E19" s="12"/>
      <c r="F19" s="12"/>
      <c r="G19" s="48"/>
      <c r="I19" s="10" t="s">
        <v>22</v>
      </c>
      <c r="J19" s="137" t="s">
        <v>215</v>
      </c>
      <c r="K19" s="145"/>
      <c r="L19" s="99"/>
      <c r="M19" s="145"/>
    </row>
    <row r="20" spans="1:13" ht="51">
      <c r="A20" s="36">
        <v>1</v>
      </c>
      <c r="B20" s="38" t="s">
        <v>110</v>
      </c>
      <c r="C20" s="96" t="s">
        <v>123</v>
      </c>
      <c r="D20" s="96" t="s">
        <v>121</v>
      </c>
      <c r="E20" s="33">
        <f>0.5*0.06</f>
        <v>0.03</v>
      </c>
      <c r="F20" s="53">
        <f>IF(C20="0 - not considered at all",0*$E20,IF(C20="1 -  planned, not implemented",1*$E20/3,IF(C20="2 - partially implemented",2*$E20/3,$E20)))</f>
        <v>0.02</v>
      </c>
      <c r="G20" s="54">
        <f>IF(D20="0 - not considered at all",0*$E20,IF(D20="1 -  planned, not implemented",1*$E20/3,IF(D20="2 - partially implemented",2*$E20/3,$E20)))</f>
        <v>0</v>
      </c>
      <c r="J20" s="138"/>
      <c r="K20" s="145"/>
      <c r="L20" s="99"/>
      <c r="M20" s="145"/>
    </row>
    <row r="21" spans="1:13" ht="25.5">
      <c r="A21" s="36">
        <v>2</v>
      </c>
      <c r="B21" s="38" t="s">
        <v>129</v>
      </c>
      <c r="C21" s="96" t="s">
        <v>123</v>
      </c>
      <c r="D21" s="96" t="s">
        <v>121</v>
      </c>
      <c r="E21" s="33">
        <f>0.5*0.06</f>
        <v>0.03</v>
      </c>
      <c r="F21" s="53">
        <f>IF(C21="0 - not considered at all",0*$E21,IF(C21="1 -  planned, not implemented",1*$E21/3,IF(C21="2 - partially implemented",2*$E21/3,$E21)))</f>
        <v>0.02</v>
      </c>
      <c r="G21" s="54">
        <f>IF(D21="0 - not considered at all",0*$E21,IF(D21="1 -  planned, not implemented",1*$E21/3,IF(D21="2 - partially implemented",2*$E21/3,$E21)))</f>
        <v>0</v>
      </c>
      <c r="J21" s="139"/>
      <c r="K21" s="145"/>
      <c r="L21" s="99"/>
      <c r="M21" s="145"/>
    </row>
    <row r="22" spans="1:13">
      <c r="A22" s="36" t="s">
        <v>8</v>
      </c>
      <c r="B22" s="13"/>
      <c r="C22" s="134" t="s">
        <v>182</v>
      </c>
      <c r="D22" s="135"/>
      <c r="E22" s="136"/>
      <c r="F22" s="20">
        <f>SUM(F20:F21)</f>
        <v>0.04</v>
      </c>
      <c r="G22" s="20">
        <f>SUM(G19:G21)</f>
        <v>0</v>
      </c>
      <c r="H22" s="69" t="s">
        <v>195</v>
      </c>
      <c r="I22" s="71"/>
      <c r="J22" s="82"/>
      <c r="K22" s="82"/>
      <c r="L22" s="82"/>
      <c r="M22" s="82"/>
    </row>
    <row r="23" spans="1:13">
      <c r="A23" s="35" t="s">
        <v>23</v>
      </c>
      <c r="B23" s="92" t="s">
        <v>77</v>
      </c>
      <c r="C23" s="66"/>
      <c r="D23" s="81"/>
      <c r="E23" s="81"/>
      <c r="F23" s="81"/>
      <c r="G23" s="81"/>
      <c r="I23" s="10" t="s">
        <v>23</v>
      </c>
      <c r="J23" s="145" t="s">
        <v>216</v>
      </c>
      <c r="K23" s="145"/>
      <c r="L23" s="99"/>
      <c r="M23" s="145"/>
    </row>
    <row r="24" spans="1:13" ht="25.5">
      <c r="A24" s="36">
        <v>1</v>
      </c>
      <c r="B24" s="38" t="s">
        <v>24</v>
      </c>
      <c r="C24" s="96" t="s">
        <v>123</v>
      </c>
      <c r="D24" s="96" t="s">
        <v>121</v>
      </c>
      <c r="E24" s="33">
        <f>0.6*0.03</f>
        <v>1.7999999999999999E-2</v>
      </c>
      <c r="F24" s="53">
        <f>IF(C24="0 - not considered at all",0*$E24,IF(C24="1 -  planned, not implemented",1*$E24/3,IF(C24="2 - partially implemented",2*$E24/3,$E24)))</f>
        <v>1.1999999999999999E-2</v>
      </c>
      <c r="G24" s="54">
        <f>IF(D24="0 - not considered at all",0*$E24,IF(D24="1 -  planned, not implemented",1*$E24/3,IF(D24="2 - partially implemented",2*$E24/3,$E24)))</f>
        <v>0</v>
      </c>
      <c r="J24" s="145"/>
      <c r="K24" s="145"/>
      <c r="L24" s="99"/>
      <c r="M24" s="145"/>
    </row>
    <row r="25" spans="1:13" ht="25.5">
      <c r="A25" s="36">
        <v>2</v>
      </c>
      <c r="B25" s="38" t="s">
        <v>111</v>
      </c>
      <c r="C25" s="96" t="s">
        <v>122</v>
      </c>
      <c r="D25" s="96" t="s">
        <v>121</v>
      </c>
      <c r="E25" s="33">
        <f>0.4*0.03</f>
        <v>1.2E-2</v>
      </c>
      <c r="F25" s="53">
        <f>IF(C25="0 - not considered at all",0*$E25,IF(C25="1 -  planned, not implemented",1*$E25/3,IF(C25="2 - partially implemented",2*$E25/3,$E25)))</f>
        <v>4.0000000000000001E-3</v>
      </c>
      <c r="G25" s="54">
        <f>IF(D25="0 - not considered at all",0*$E25,IF(D25="1 -  planned, not implemented",1*$E25/3,IF(D25="2 - partially implemented",2*$E25/3,$E25)))</f>
        <v>0</v>
      </c>
      <c r="J25" s="145"/>
      <c r="K25" s="145"/>
      <c r="L25" s="99"/>
      <c r="M25" s="145"/>
    </row>
    <row r="26" spans="1:13">
      <c r="A26" s="36" t="s">
        <v>8</v>
      </c>
      <c r="B26" s="13"/>
      <c r="C26" s="134" t="s">
        <v>183</v>
      </c>
      <c r="D26" s="135"/>
      <c r="E26" s="136"/>
      <c r="F26" s="20">
        <f>SUM(F24:F25)</f>
        <v>1.6E-2</v>
      </c>
      <c r="G26" s="20">
        <f>SUM(G23:G25)</f>
        <v>0</v>
      </c>
      <c r="H26" s="69" t="s">
        <v>196</v>
      </c>
      <c r="I26" s="71"/>
      <c r="J26" s="100"/>
      <c r="K26" s="100"/>
      <c r="L26" s="100"/>
      <c r="M26" s="100"/>
    </row>
    <row r="27" spans="1:13" ht="30">
      <c r="A27" s="35" t="s">
        <v>25</v>
      </c>
      <c r="B27" s="86" t="s">
        <v>78</v>
      </c>
      <c r="C27" s="66"/>
      <c r="D27" s="81"/>
      <c r="E27" s="81"/>
      <c r="F27" s="81"/>
      <c r="G27" s="81"/>
      <c r="I27" s="10" t="s">
        <v>25</v>
      </c>
      <c r="J27" s="145" t="s">
        <v>217</v>
      </c>
      <c r="K27" s="145"/>
      <c r="L27" s="99"/>
      <c r="M27" s="145"/>
    </row>
    <row r="28" spans="1:13" ht="32.25" customHeight="1">
      <c r="A28" s="36">
        <v>1</v>
      </c>
      <c r="B28" s="38" t="s">
        <v>112</v>
      </c>
      <c r="C28" s="96" t="s">
        <v>121</v>
      </c>
      <c r="D28" s="96" t="s">
        <v>121</v>
      </c>
      <c r="E28" s="33">
        <f>0.5*0.03</f>
        <v>1.4999999999999999E-2</v>
      </c>
      <c r="F28" s="53">
        <f>IF(C28="0 - not considered at all",0*$E28,IF(C28="1 -  planned, not implemented",1*$E28/3,IF(C28="2 - partially implemented",2*$E28/3,$E28)))</f>
        <v>0</v>
      </c>
      <c r="G28" s="54">
        <f>IF(D28="0 - not considered at all",0*$E28,IF(D28="1 -  planned, not implemented",1*$E28/3,IF(D28="2 - partially implemented",2*$E28/3,$E28)))</f>
        <v>0</v>
      </c>
      <c r="J28" s="145"/>
      <c r="K28" s="145"/>
      <c r="L28" s="99"/>
      <c r="M28" s="145"/>
    </row>
    <row r="29" spans="1:13" ht="63.75">
      <c r="A29" s="36">
        <v>2</v>
      </c>
      <c r="B29" s="38" t="s">
        <v>113</v>
      </c>
      <c r="C29" s="96" t="s">
        <v>121</v>
      </c>
      <c r="D29" s="96" t="s">
        <v>121</v>
      </c>
      <c r="E29" s="33">
        <f>0.5*0.03</f>
        <v>1.4999999999999999E-2</v>
      </c>
      <c r="F29" s="53">
        <f>IF(C29="0 - not considered at all",0*$E29,IF(C29="1 -  planned, not implemented",1*$E29/3,IF(C29="2 - partially implemented",2*$E29/3,$E29)))</f>
        <v>0</v>
      </c>
      <c r="G29" s="54">
        <f>IF(D29="0 - not considered at all",0*$E29,IF(D29="1 -  planned, not implemented",1*$E29/3,IF(D29="2 - partially implemented",2*$E29/3,$E29)))</f>
        <v>0</v>
      </c>
      <c r="J29" s="145"/>
      <c r="K29" s="145"/>
      <c r="L29" s="99"/>
      <c r="M29" s="145"/>
    </row>
    <row r="30" spans="1:13" ht="15.75" thickBot="1">
      <c r="A30" s="36" t="s">
        <v>8</v>
      </c>
      <c r="B30" s="13"/>
      <c r="C30" s="134" t="s">
        <v>184</v>
      </c>
      <c r="D30" s="135"/>
      <c r="E30" s="136"/>
      <c r="F30" s="20">
        <f>SUM(F28:F29)</f>
        <v>0</v>
      </c>
      <c r="G30" s="20">
        <f>SUM(G27:G29)</f>
        <v>0</v>
      </c>
      <c r="H30" s="69" t="s">
        <v>196</v>
      </c>
      <c r="I30" s="71"/>
    </row>
    <row r="31" spans="1:13" ht="15.75" thickBot="1">
      <c r="C31" s="140" t="s">
        <v>175</v>
      </c>
      <c r="D31" s="140"/>
      <c r="F31" s="45">
        <f>SUM(F7,F13,F18,F22,F26,F30)</f>
        <v>0.13800000000000001</v>
      </c>
      <c r="G31" s="45">
        <f>SUM(G7,G13,G18,G22,G26,G30)</f>
        <v>0</v>
      </c>
    </row>
    <row r="32" spans="1:13">
      <c r="C32" s="141" t="s">
        <v>181</v>
      </c>
      <c r="D32" s="141"/>
      <c r="F32" s="48">
        <v>30</v>
      </c>
      <c r="G32" s="48">
        <v>30</v>
      </c>
    </row>
    <row r="33" spans="1:12">
      <c r="D33" s="15"/>
      <c r="E33" s="15"/>
      <c r="G33" s="42"/>
    </row>
    <row r="34" spans="1:12" customFormat="1" ht="32.25" customHeight="1">
      <c r="A34" s="132" t="s">
        <v>153</v>
      </c>
      <c r="B34" s="132"/>
      <c r="C34" s="46"/>
      <c r="D34" s="133" t="s">
        <v>154</v>
      </c>
      <c r="E34" s="133"/>
      <c r="F34" s="133"/>
      <c r="G34" s="133"/>
      <c r="H34" s="133"/>
      <c r="I34" s="133"/>
      <c r="J34" s="133"/>
      <c r="K34" s="47"/>
      <c r="L34" s="47"/>
    </row>
  </sheetData>
  <sheetProtection password="C7FA" sheet="1" objects="1" scenarios="1" formatRows="0"/>
  <mergeCells count="28">
    <mergeCell ref="C7:D7"/>
    <mergeCell ref="C13:D13"/>
    <mergeCell ref="C18:D18"/>
    <mergeCell ref="C31:D31"/>
    <mergeCell ref="J19:J21"/>
    <mergeCell ref="K19:K21"/>
    <mergeCell ref="K23:K25"/>
    <mergeCell ref="K27:K29"/>
    <mergeCell ref="M27:M29"/>
    <mergeCell ref="J3:J6"/>
    <mergeCell ref="K3:K6"/>
    <mergeCell ref="J8:J12"/>
    <mergeCell ref="K8:K12"/>
    <mergeCell ref="J14:J17"/>
    <mergeCell ref="K14:K17"/>
    <mergeCell ref="M3:M6"/>
    <mergeCell ref="M8:M12"/>
    <mergeCell ref="M14:M17"/>
    <mergeCell ref="M19:M21"/>
    <mergeCell ref="M23:M25"/>
    <mergeCell ref="A34:B34"/>
    <mergeCell ref="D34:J34"/>
    <mergeCell ref="C30:E30"/>
    <mergeCell ref="C22:E22"/>
    <mergeCell ref="C26:E26"/>
    <mergeCell ref="J23:J25"/>
    <mergeCell ref="J27:J29"/>
    <mergeCell ref="C32:D32"/>
  </mergeCells>
  <phoneticPr fontId="7" type="noConversion"/>
  <dataValidations count="1">
    <dataValidation type="list" allowBlank="1" showInputMessage="1" showErrorMessage="1" sqref="C24:D25 C28:D29 C4:D6 C9:D12 C15:D17 C20:D21">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issue&amp;CThis product is released under Creative Common licence  
CC BY-NC-ND 3.0&amp;R&amp;G</oddFooter>
  </headerFooter>
  <rowBreaks count="1" manualBreakCount="1">
    <brk id="18" max="16383" man="1"/>
  </rowBreaks>
  <colBreaks count="1" manualBreakCount="1">
    <brk id="8"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dimension ref="A1:M39"/>
  <sheetViews>
    <sheetView zoomScaleNormal="100" workbookViewId="0">
      <selection activeCell="M1" sqref="M1:M1048576"/>
    </sheetView>
  </sheetViews>
  <sheetFormatPr defaultColWidth="34.5703125" defaultRowHeight="15"/>
  <cols>
    <col min="1" max="1" width="4.42578125" style="10" customWidth="1"/>
    <col min="2" max="2" width="36.28515625" style="9" customWidth="1"/>
    <col min="3" max="3" width="17.7109375" style="10" customWidth="1"/>
    <col min="4" max="4" width="18.28515625" style="11" hidden="1" customWidth="1"/>
    <col min="5" max="5" width="0.140625" style="11" customWidth="1"/>
    <col min="6" max="6" width="7.85546875" style="11" customWidth="1"/>
    <col min="7" max="7" width="8.5703125" style="11" hidden="1" customWidth="1"/>
    <col min="8" max="8" width="6.140625" style="10" customWidth="1"/>
    <col min="9" max="9" width="3.5703125" style="10" customWidth="1"/>
    <col min="10" max="10" width="35" style="10" customWidth="1"/>
    <col min="11" max="11" width="27.85546875" style="10" customWidth="1"/>
    <col min="12" max="12" width="0.140625" style="10" customWidth="1"/>
    <col min="13" max="13" width="35.28515625" style="10" hidden="1" customWidth="1"/>
    <col min="14" max="14" width="3" style="10" bestFit="1" customWidth="1"/>
    <col min="15" max="16384" width="34.5703125" style="10"/>
  </cols>
  <sheetData>
    <row r="1" spans="1:13" s="18" customFormat="1">
      <c r="A1" s="31" t="s">
        <v>126</v>
      </c>
      <c r="B1" s="17"/>
      <c r="D1" s="19"/>
      <c r="E1" s="19"/>
      <c r="F1" s="19"/>
      <c r="G1" s="19"/>
    </row>
    <row r="2" spans="1:13" ht="78" customHeight="1">
      <c r="A2" s="60" t="s">
        <v>75</v>
      </c>
      <c r="B2" s="61" t="s">
        <v>162</v>
      </c>
      <c r="C2" s="62" t="s">
        <v>118</v>
      </c>
      <c r="D2" s="63" t="s">
        <v>156</v>
      </c>
      <c r="E2" s="74" t="s">
        <v>9</v>
      </c>
      <c r="F2" s="74" t="s">
        <v>12</v>
      </c>
      <c r="G2" s="65" t="s">
        <v>157</v>
      </c>
      <c r="H2" s="66"/>
      <c r="I2" s="66"/>
      <c r="J2" s="67" t="s">
        <v>130</v>
      </c>
      <c r="K2" s="68" t="s">
        <v>201</v>
      </c>
      <c r="L2" s="66"/>
      <c r="M2" s="75" t="s">
        <v>176</v>
      </c>
    </row>
    <row r="3" spans="1:13" ht="15" customHeight="1">
      <c r="A3" s="88" t="s">
        <v>26</v>
      </c>
      <c r="B3" s="89" t="s">
        <v>27</v>
      </c>
      <c r="C3" s="66"/>
      <c r="D3" s="81"/>
      <c r="E3" s="81"/>
      <c r="F3" s="81"/>
      <c r="G3" s="81"/>
      <c r="I3" s="10" t="s">
        <v>26</v>
      </c>
      <c r="J3" s="145" t="s">
        <v>218</v>
      </c>
      <c r="K3" s="145"/>
      <c r="L3" s="99"/>
      <c r="M3" s="145"/>
    </row>
    <row r="4" spans="1:13" ht="25.5" customHeight="1">
      <c r="A4" s="36">
        <v>1</v>
      </c>
      <c r="B4" s="55" t="s">
        <v>131</v>
      </c>
      <c r="C4" s="96" t="s">
        <v>124</v>
      </c>
      <c r="D4" s="96" t="s">
        <v>121</v>
      </c>
      <c r="E4" s="33">
        <f>0.2*0.04</f>
        <v>8.0000000000000002E-3</v>
      </c>
      <c r="F4" s="53">
        <f t="shared" ref="F4:G8" si="0">IF(C4="0 - not considered at all",0*$E4,IF(C4="1 -  planned, not implemented",$E4/3,IF(C4="2 - partially implemented",2*$E4/3,$E4)))</f>
        <v>8.0000000000000002E-3</v>
      </c>
      <c r="G4" s="54">
        <f t="shared" si="0"/>
        <v>0</v>
      </c>
      <c r="J4" s="145"/>
      <c r="K4" s="145"/>
      <c r="L4" s="97" t="s">
        <v>121</v>
      </c>
      <c r="M4" s="145"/>
    </row>
    <row r="5" spans="1:13" ht="27" customHeight="1">
      <c r="A5" s="36">
        <v>2</v>
      </c>
      <c r="B5" s="55" t="s">
        <v>132</v>
      </c>
      <c r="C5" s="96" t="s">
        <v>124</v>
      </c>
      <c r="D5" s="96" t="s">
        <v>121</v>
      </c>
      <c r="E5" s="33">
        <f>0.3*0.04</f>
        <v>1.2E-2</v>
      </c>
      <c r="F5" s="53">
        <f t="shared" si="0"/>
        <v>1.2E-2</v>
      </c>
      <c r="G5" s="54">
        <f t="shared" si="0"/>
        <v>0</v>
      </c>
      <c r="J5" s="145"/>
      <c r="K5" s="145"/>
      <c r="L5" s="97" t="s">
        <v>122</v>
      </c>
      <c r="M5" s="145"/>
    </row>
    <row r="6" spans="1:13" ht="27" customHeight="1">
      <c r="A6" s="36">
        <v>3</v>
      </c>
      <c r="B6" s="55" t="s">
        <v>133</v>
      </c>
      <c r="C6" s="96" t="s">
        <v>124</v>
      </c>
      <c r="D6" s="96" t="s">
        <v>121</v>
      </c>
      <c r="E6" s="33">
        <f>0.2*0.04</f>
        <v>8.0000000000000002E-3</v>
      </c>
      <c r="F6" s="53">
        <f t="shared" si="0"/>
        <v>8.0000000000000002E-3</v>
      </c>
      <c r="G6" s="54">
        <f t="shared" si="0"/>
        <v>0</v>
      </c>
      <c r="J6" s="145"/>
      <c r="K6" s="145"/>
      <c r="L6" s="97" t="s">
        <v>123</v>
      </c>
      <c r="M6" s="145"/>
    </row>
    <row r="7" spans="1:13" ht="31.5" customHeight="1">
      <c r="A7" s="36">
        <v>4</v>
      </c>
      <c r="B7" s="55" t="s">
        <v>134</v>
      </c>
      <c r="C7" s="96" t="s">
        <v>124</v>
      </c>
      <c r="D7" s="96" t="s">
        <v>121</v>
      </c>
      <c r="E7" s="33">
        <f>0.1*0.04</f>
        <v>4.0000000000000001E-3</v>
      </c>
      <c r="F7" s="53">
        <f t="shared" si="0"/>
        <v>4.0000000000000001E-3</v>
      </c>
      <c r="G7" s="54">
        <f t="shared" si="0"/>
        <v>0</v>
      </c>
      <c r="J7" s="145"/>
      <c r="K7" s="145"/>
      <c r="L7" s="97" t="s">
        <v>124</v>
      </c>
      <c r="M7" s="145"/>
    </row>
    <row r="8" spans="1:13" ht="27.75" customHeight="1">
      <c r="A8" s="36">
        <v>5</v>
      </c>
      <c r="B8" s="56" t="s">
        <v>135</v>
      </c>
      <c r="C8" s="96" t="s">
        <v>123</v>
      </c>
      <c r="D8" s="96" t="s">
        <v>121</v>
      </c>
      <c r="E8" s="33">
        <f>0.2*0.04</f>
        <v>8.0000000000000002E-3</v>
      </c>
      <c r="F8" s="53">
        <f t="shared" si="0"/>
        <v>5.3333333333333332E-3</v>
      </c>
      <c r="G8" s="54">
        <f t="shared" si="0"/>
        <v>0</v>
      </c>
      <c r="J8" s="145"/>
      <c r="K8" s="145"/>
      <c r="L8" s="99"/>
      <c r="M8" s="145"/>
    </row>
    <row r="9" spans="1:13" ht="17.25" customHeight="1">
      <c r="A9" s="36" t="s">
        <v>8</v>
      </c>
      <c r="B9" s="13"/>
      <c r="C9" s="134" t="s">
        <v>159</v>
      </c>
      <c r="D9" s="136"/>
      <c r="E9" s="57">
        <f>SUM(E3:E8)</f>
        <v>0.04</v>
      </c>
      <c r="F9" s="79">
        <f>SUM(F4:F8)</f>
        <v>3.7333333333333336E-2</v>
      </c>
      <c r="G9" s="79">
        <f>SUM(G4:G8)</f>
        <v>0</v>
      </c>
      <c r="H9" s="14" t="s">
        <v>197</v>
      </c>
      <c r="I9" s="14"/>
      <c r="J9" s="82"/>
      <c r="K9" s="82"/>
      <c r="L9" s="82"/>
      <c r="M9" s="82"/>
    </row>
    <row r="10" spans="1:13" ht="33" customHeight="1">
      <c r="A10" s="87" t="s">
        <v>28</v>
      </c>
      <c r="B10" s="89" t="s">
        <v>29</v>
      </c>
      <c r="C10" s="66"/>
      <c r="D10" s="81"/>
      <c r="E10" s="81"/>
      <c r="F10" s="81"/>
      <c r="G10" s="81"/>
      <c r="H10" s="77"/>
      <c r="I10" s="77" t="s">
        <v>28</v>
      </c>
      <c r="J10" s="145" t="s">
        <v>219</v>
      </c>
      <c r="K10" s="145"/>
      <c r="L10" s="99"/>
      <c r="M10" s="145"/>
    </row>
    <row r="11" spans="1:13" ht="25.5">
      <c r="A11" s="36">
        <v>1</v>
      </c>
      <c r="B11" s="38" t="s">
        <v>30</v>
      </c>
      <c r="C11" s="96" t="s">
        <v>121</v>
      </c>
      <c r="D11" s="96" t="s">
        <v>121</v>
      </c>
      <c r="E11" s="33">
        <f>0.2*4/100</f>
        <v>8.0000000000000002E-3</v>
      </c>
      <c r="F11" s="53">
        <f>IF(C11="0 - not considered at all",0*$E11,IF(C11="1 -  planned, not implemented",1*$E11/3,IF(C11="2 - partially implemented",2*$E11/3,$E11)))</f>
        <v>0</v>
      </c>
      <c r="G11" s="54">
        <f>IF(D11="0 - not considered at all",0*$E11,IF(D11="1 -  planned, not implemented",$E11/3,IF(D11="2 - partially implemented",2*$E11/3,$E11)))</f>
        <v>0</v>
      </c>
      <c r="J11" s="145"/>
      <c r="K11" s="145"/>
      <c r="L11" s="99"/>
      <c r="M11" s="145"/>
    </row>
    <row r="12" spans="1:13" ht="25.5">
      <c r="A12" s="36">
        <v>2</v>
      </c>
      <c r="B12" s="38" t="s">
        <v>31</v>
      </c>
      <c r="C12" s="96" t="s">
        <v>121</v>
      </c>
      <c r="D12" s="96" t="s">
        <v>121</v>
      </c>
      <c r="E12" s="33">
        <f>0.2*4/100</f>
        <v>8.0000000000000002E-3</v>
      </c>
      <c r="F12" s="53">
        <f>IF(C12="0 - not considered at all",0*$E12,IF(C12="1 -  planned, not implemented",1*$E12/3,IF(C12="2 - partially implemented",2*$E12/3,$E12)))</f>
        <v>0</v>
      </c>
      <c r="G12" s="54">
        <f>IF(D12="0 - not considered at all",0*$E12,IF(D12="1 -  planned, not implemented",$E12/3,IF(D12="2 - partially implemented",2*$E12/3,$E12)))</f>
        <v>0</v>
      </c>
      <c r="J12" s="145"/>
      <c r="K12" s="145"/>
      <c r="L12" s="99"/>
      <c r="M12" s="145"/>
    </row>
    <row r="13" spans="1:13" ht="25.5">
      <c r="A13" s="36">
        <v>3</v>
      </c>
      <c r="B13" s="38" t="s">
        <v>69</v>
      </c>
      <c r="C13" s="96" t="s">
        <v>121</v>
      </c>
      <c r="D13" s="96" t="s">
        <v>121</v>
      </c>
      <c r="E13" s="33">
        <f>0.3*4/100</f>
        <v>1.2E-2</v>
      </c>
      <c r="F13" s="53">
        <f>IF(C13="0 - not considered at all",0*$E13,IF(C13="1 -  planned, not implemented",1*$E13/3,IF(C13="2 - partially implemented",2*$E13/3,$E13)))</f>
        <v>0</v>
      </c>
      <c r="G13" s="54">
        <f>IF(D13="0 - not considered at all",0*$E13,IF(D13="1 -  planned, not implemented",$E13/3,IF(D13="2 - partially implemented",2*$E13/3,$E13)))</f>
        <v>0</v>
      </c>
      <c r="J13" s="145"/>
      <c r="K13" s="145"/>
      <c r="L13" s="99"/>
      <c r="M13" s="145"/>
    </row>
    <row r="14" spans="1:13" ht="25.5">
      <c r="A14" s="36">
        <v>4</v>
      </c>
      <c r="B14" s="38" t="s">
        <v>70</v>
      </c>
      <c r="C14" s="96" t="s">
        <v>121</v>
      </c>
      <c r="D14" s="96" t="s">
        <v>121</v>
      </c>
      <c r="E14" s="33">
        <f>0.3*4/100</f>
        <v>1.2E-2</v>
      </c>
      <c r="F14" s="53">
        <f>IF(C14="0 - not considered at all",0*$E14,IF(C14="1 -  planned, not implemented",1*$E14/3,IF(C14="2 - partially implemented",2*$E14/3,$E14)))</f>
        <v>0</v>
      </c>
      <c r="G14" s="54">
        <f>IF(D14="0 - not considered at all",0*$E14,IF(D14="1 -  planned, not implemented",$E14/3,IF(D14="2 - partially implemented",2*$E14/3,$E14)))</f>
        <v>0</v>
      </c>
      <c r="J14" s="145"/>
      <c r="K14" s="145"/>
      <c r="L14" s="99"/>
      <c r="M14" s="145"/>
    </row>
    <row r="15" spans="1:13">
      <c r="A15" s="36" t="s">
        <v>8</v>
      </c>
      <c r="B15" s="13"/>
      <c r="C15" s="134" t="s">
        <v>160</v>
      </c>
      <c r="D15" s="136"/>
      <c r="E15" s="50"/>
      <c r="F15" s="79">
        <f>SUM(F11:F14)</f>
        <v>0</v>
      </c>
      <c r="G15" s="79">
        <f>SUM(G11:G14)</f>
        <v>0</v>
      </c>
      <c r="H15" s="14" t="s">
        <v>197</v>
      </c>
      <c r="I15" s="14"/>
      <c r="J15" s="82"/>
      <c r="K15" s="82"/>
      <c r="L15" s="82"/>
      <c r="M15" s="82"/>
    </row>
    <row r="16" spans="1:13" ht="15" customHeight="1">
      <c r="A16" s="87" t="s">
        <v>116</v>
      </c>
      <c r="B16" s="90" t="s">
        <v>71</v>
      </c>
      <c r="C16" s="66"/>
      <c r="D16" s="81"/>
      <c r="E16" s="81"/>
      <c r="F16" s="81"/>
      <c r="G16" s="81"/>
      <c r="H16" s="77"/>
      <c r="I16" s="77" t="s">
        <v>116</v>
      </c>
      <c r="J16" s="145" t="s">
        <v>220</v>
      </c>
      <c r="K16" s="146"/>
      <c r="L16" s="95"/>
      <c r="M16" s="145"/>
    </row>
    <row r="17" spans="1:13" ht="27" customHeight="1">
      <c r="A17" s="36">
        <v>1</v>
      </c>
      <c r="B17" s="38" t="s">
        <v>136</v>
      </c>
      <c r="C17" s="96" t="s">
        <v>122</v>
      </c>
      <c r="D17" s="96" t="s">
        <v>121</v>
      </c>
      <c r="E17" s="33">
        <f>0.2*4/100</f>
        <v>8.0000000000000002E-3</v>
      </c>
      <c r="F17" s="53">
        <f>IF(C17="0 - not considered at all",0*$E17,IF(C17="1 -  planned, not implemented",1*$E17/3,IF(C17="2 - partially implemented",2*$E17/3,$E17)))</f>
        <v>2.6666666666666666E-3</v>
      </c>
      <c r="G17" s="54">
        <f>IF(D17="0 - not considered at all",0*$E17,IF(D17="1 -  planned, not implemented",$E17/3,IF(D17="2 - partially implemented",2*$E17/3,$E17)))</f>
        <v>0</v>
      </c>
      <c r="J17" s="145"/>
      <c r="K17" s="146"/>
      <c r="L17" s="95"/>
      <c r="M17" s="146"/>
    </row>
    <row r="18" spans="1:13" ht="39" customHeight="1">
      <c r="A18" s="36">
        <v>2</v>
      </c>
      <c r="B18" s="38" t="s">
        <v>137</v>
      </c>
      <c r="C18" s="96" t="s">
        <v>124</v>
      </c>
      <c r="D18" s="96" t="s">
        <v>121</v>
      </c>
      <c r="E18" s="33">
        <f>0.2*4/100</f>
        <v>8.0000000000000002E-3</v>
      </c>
      <c r="F18" s="53">
        <f>IF(C18="0 - not considered at all",0*$E18,IF(C18="1 -  planned, not implemented",1*$E18/3,IF(C18="2 - partially implemented",2*$E18/3,$E18)))</f>
        <v>8.0000000000000002E-3</v>
      </c>
      <c r="G18" s="54">
        <f>IF(D18="0 - not considered at all",0*$E18,IF(D18="1 -  planned, not implemented",$E18/3,IF(D18="2 - partially implemented",2*$E18/3,$E18)))</f>
        <v>0</v>
      </c>
      <c r="J18" s="145"/>
      <c r="K18" s="146"/>
      <c r="L18" s="95"/>
      <c r="M18" s="146"/>
    </row>
    <row r="19" spans="1:13" ht="25.5">
      <c r="A19" s="36">
        <v>3</v>
      </c>
      <c r="B19" s="38" t="s">
        <v>138</v>
      </c>
      <c r="C19" s="96" t="s">
        <v>124</v>
      </c>
      <c r="D19" s="96" t="s">
        <v>121</v>
      </c>
      <c r="E19" s="33">
        <f>0.2*4/100</f>
        <v>8.0000000000000002E-3</v>
      </c>
      <c r="F19" s="53">
        <f>IF(C19="0 - not considered at all",0*$E19,IF(C19="1 -  planned, not implemented",1*$E19/3,IF(C19="2 - partially implemented",2*$E19/3,$E19)))</f>
        <v>8.0000000000000002E-3</v>
      </c>
      <c r="G19" s="54">
        <f>IF(D19="0 - not considered at all",0*$E19,IF(D19="1 -  planned, not implemented",$E19/3,IF(D19="2 - partially implemented",2*$E19/3,$E19)))</f>
        <v>0</v>
      </c>
      <c r="J19" s="145"/>
      <c r="K19" s="146"/>
      <c r="L19" s="95"/>
      <c r="M19" s="146"/>
    </row>
    <row r="20" spans="1:13" ht="29.25" customHeight="1">
      <c r="A20" s="36">
        <v>4</v>
      </c>
      <c r="B20" s="38" t="s">
        <v>142</v>
      </c>
      <c r="C20" s="96" t="s">
        <v>124</v>
      </c>
      <c r="D20" s="96" t="s">
        <v>121</v>
      </c>
      <c r="E20" s="33">
        <f>0.2*4/100</f>
        <v>8.0000000000000002E-3</v>
      </c>
      <c r="F20" s="53">
        <f>IF(C20="0 - not considered at all",0*$E20,IF(C20="1 -  planned, not implemented",1*$E20/3,IF(C20="2 - partially implemented",2*$E20/3,$E20)))</f>
        <v>8.0000000000000002E-3</v>
      </c>
      <c r="G20" s="54">
        <f>IF(D20="0 - not considered at all",0*$E20,IF(D20="1 -  planned, not implemented",$E20/3,IF(D20="2 - partially implemented",2*$E20/3,$E20)))</f>
        <v>0</v>
      </c>
      <c r="J20" s="145"/>
      <c r="K20" s="146"/>
      <c r="L20" s="95"/>
      <c r="M20" s="146"/>
    </row>
    <row r="21" spans="1:13" ht="38.25">
      <c r="A21" s="36">
        <v>5</v>
      </c>
      <c r="B21" s="39" t="s">
        <v>143</v>
      </c>
      <c r="C21" s="96" t="s">
        <v>123</v>
      </c>
      <c r="D21" s="96" t="s">
        <v>121</v>
      </c>
      <c r="E21" s="33">
        <f>0.2*4/100</f>
        <v>8.0000000000000002E-3</v>
      </c>
      <c r="F21" s="53">
        <f>IF(C21="0 - not considered at all",0*$E21,IF(C21="1 -  planned, not implemented",1*$E21/3,IF(C21="2 - partially implemented",2*$E21/3,$E21)))</f>
        <v>5.3333333333333332E-3</v>
      </c>
      <c r="G21" s="54">
        <f>IF(D21="0 - not considered at all",0*$E21,IF(D21="1 -  planned, not implemented",$E21/3,IF(D21="2 - partially implemented",2*$E21/3,$E21)))</f>
        <v>0</v>
      </c>
      <c r="J21" s="145"/>
      <c r="K21" s="146"/>
      <c r="L21" s="95"/>
      <c r="M21" s="146"/>
    </row>
    <row r="22" spans="1:13">
      <c r="A22" s="36" t="s">
        <v>8</v>
      </c>
      <c r="B22" s="13"/>
      <c r="C22" s="134" t="s">
        <v>161</v>
      </c>
      <c r="D22" s="136"/>
      <c r="E22" s="50"/>
      <c r="F22" s="79">
        <f>SUM(F17:F21)</f>
        <v>3.2000000000000001E-2</v>
      </c>
      <c r="G22" s="79">
        <f>SUM(G17:G21)</f>
        <v>0</v>
      </c>
      <c r="H22" s="14" t="s">
        <v>197</v>
      </c>
      <c r="I22" s="14"/>
      <c r="J22" s="82"/>
      <c r="K22" s="82"/>
      <c r="L22" s="82"/>
      <c r="M22" s="82"/>
    </row>
    <row r="23" spans="1:13">
      <c r="A23" s="87" t="s">
        <v>32</v>
      </c>
      <c r="B23" s="90" t="s">
        <v>72</v>
      </c>
      <c r="C23" s="66"/>
      <c r="D23" s="81"/>
      <c r="E23" s="81"/>
      <c r="F23" s="81"/>
      <c r="G23" s="81"/>
      <c r="H23" s="77"/>
      <c r="I23" s="77" t="s">
        <v>32</v>
      </c>
      <c r="J23" s="145" t="s">
        <v>221</v>
      </c>
      <c r="K23" s="145"/>
      <c r="L23" s="99"/>
      <c r="M23" s="145"/>
    </row>
    <row r="24" spans="1:13" ht="66.75" customHeight="1">
      <c r="A24" s="36">
        <v>1</v>
      </c>
      <c r="B24" s="38" t="s">
        <v>144</v>
      </c>
      <c r="C24" s="96" t="s">
        <v>124</v>
      </c>
      <c r="D24" s="96" t="s">
        <v>121</v>
      </c>
      <c r="E24" s="33">
        <f>0.5*0.04</f>
        <v>0.02</v>
      </c>
      <c r="F24" s="53">
        <f>IF(C24="0 - not considered at all",0*$E24,IF(C24="1 -  planned, not implemented",1*$E24/3,IF(C24="2 - partially implemented",2*$E24/3,$E24)))</f>
        <v>0.02</v>
      </c>
      <c r="G24" s="54">
        <f>IF(D24="0 - not considered at all",0*$E24,IF(D24="1 -  planned, not implemented",$E24/3,IF(D24="2 - partially implemented",2*$E24/3,$E24)))</f>
        <v>0</v>
      </c>
      <c r="J24" s="145"/>
      <c r="K24" s="145"/>
      <c r="L24" s="99"/>
      <c r="M24" s="145"/>
    </row>
    <row r="25" spans="1:13" ht="47.25" customHeight="1">
      <c r="A25" s="36">
        <v>2</v>
      </c>
      <c r="B25" s="38" t="s">
        <v>145</v>
      </c>
      <c r="C25" s="96" t="s">
        <v>122</v>
      </c>
      <c r="D25" s="96" t="s">
        <v>121</v>
      </c>
      <c r="E25" s="33">
        <f>0.5*0.04</f>
        <v>0.02</v>
      </c>
      <c r="F25" s="53">
        <f>IF(C25="0 - not considered at all",0*$E25,IF(C25="1 -  planned, not implemented",1*$E25/3,IF(C25="2 - partially implemented",2*$E25/3,$E25)))</f>
        <v>6.6666666666666671E-3</v>
      </c>
      <c r="G25" s="54">
        <f>IF(D25="0 - not considered at all",0*$E25,IF(D25="1 -  planned, not implemented",$E25/3,IF(D25="2 - partially implemented",2*$E25/3,$E25)))</f>
        <v>0</v>
      </c>
      <c r="J25" s="145"/>
      <c r="K25" s="145"/>
      <c r="L25" s="99"/>
      <c r="M25" s="145"/>
    </row>
    <row r="26" spans="1:13">
      <c r="A26" s="36" t="s">
        <v>8</v>
      </c>
      <c r="B26" s="13"/>
      <c r="C26" s="134" t="s">
        <v>177</v>
      </c>
      <c r="D26" s="136"/>
      <c r="E26" s="50"/>
      <c r="F26" s="79">
        <f>SUM(F24:F25)</f>
        <v>2.6666666666666668E-2</v>
      </c>
      <c r="G26" s="79">
        <f>SUM(G24:G25)</f>
        <v>0</v>
      </c>
      <c r="H26" s="14" t="s">
        <v>197</v>
      </c>
      <c r="I26" s="14"/>
      <c r="J26" s="100"/>
      <c r="K26" s="100"/>
      <c r="L26" s="100"/>
      <c r="M26" s="100"/>
    </row>
    <row r="27" spans="1:13" ht="33.75" customHeight="1">
      <c r="A27" s="87" t="s">
        <v>33</v>
      </c>
      <c r="B27" s="89" t="s">
        <v>74</v>
      </c>
      <c r="C27" s="66"/>
      <c r="D27" s="81"/>
      <c r="E27" s="81"/>
      <c r="F27" s="81"/>
      <c r="G27" s="81"/>
      <c r="H27" s="77"/>
      <c r="I27" s="77" t="s">
        <v>33</v>
      </c>
      <c r="J27" s="145" t="s">
        <v>222</v>
      </c>
      <c r="K27" s="145"/>
      <c r="L27" s="100"/>
      <c r="M27" s="145"/>
    </row>
    <row r="28" spans="1:13" ht="34.5" customHeight="1">
      <c r="A28" s="36">
        <v>1</v>
      </c>
      <c r="B28" s="38" t="s">
        <v>146</v>
      </c>
      <c r="C28" s="96" t="s">
        <v>124</v>
      </c>
      <c r="D28" s="96" t="s">
        <v>121</v>
      </c>
      <c r="E28" s="33">
        <f>0.3*0.02</f>
        <v>6.0000000000000001E-3</v>
      </c>
      <c r="F28" s="53">
        <f>IF(C28="0 - not considered at all",0*$E28,IF(C28="1 -  planned, not implemented",1*$E28/3,IF(C28="2 - partially implemented",2*$E28/3,$E28)))</f>
        <v>6.0000000000000001E-3</v>
      </c>
      <c r="G28" s="54">
        <f>IF(D28="0 - not considered at all",0*$E28,IF(D28="1 -  planned, not implemented",$E28/3,IF(D28="2 - partially implemented",2*$E28/3,$E28)))</f>
        <v>0</v>
      </c>
      <c r="J28" s="145"/>
      <c r="K28" s="145"/>
      <c r="L28" s="100"/>
      <c r="M28" s="145"/>
    </row>
    <row r="29" spans="1:13" ht="38.25">
      <c r="A29" s="36">
        <v>2</v>
      </c>
      <c r="B29" s="38" t="s">
        <v>147</v>
      </c>
      <c r="C29" s="96" t="s">
        <v>124</v>
      </c>
      <c r="D29" s="96" t="s">
        <v>121</v>
      </c>
      <c r="E29" s="33">
        <f>0.3*0.02</f>
        <v>6.0000000000000001E-3</v>
      </c>
      <c r="F29" s="53">
        <f>IF(C29="0 - not considered at all",0*$E29,IF(C29="1 -  planned, not implemented",1*$E29/3,IF(C29="2 - partially implemented",2*$E29/3,$E29)))</f>
        <v>6.0000000000000001E-3</v>
      </c>
      <c r="G29" s="54">
        <f>IF(D29="0 - not considered at all",0*$E29,IF(D29="1 -  planned, not implemented",$E29/3,IF(D29="2 - partially implemented",2*$E29/3,$E29)))</f>
        <v>0</v>
      </c>
      <c r="J29" s="145"/>
      <c r="K29" s="145"/>
      <c r="L29" s="100"/>
      <c r="M29" s="145"/>
    </row>
    <row r="30" spans="1:13" ht="38.25" customHeight="1">
      <c r="A30" s="36">
        <v>3</v>
      </c>
      <c r="B30" s="38" t="s">
        <v>148</v>
      </c>
      <c r="C30" s="96" t="s">
        <v>122</v>
      </c>
      <c r="D30" s="96" t="s">
        <v>121</v>
      </c>
      <c r="E30" s="33">
        <f>0.4*0.02</f>
        <v>8.0000000000000002E-3</v>
      </c>
      <c r="F30" s="53">
        <f>IF(C30="0 - not considered at all",0*$E30,IF(C30="1 -  planned, not implemented",1*$E30/3,IF(C30="2 - partially implemented",2*$E30/3,$E30)))</f>
        <v>2.6666666666666666E-3</v>
      </c>
      <c r="G30" s="54">
        <f>IF(D30="0 - not considered at all",0*$E30,IF(D30="1 -  planned, not implemented",$E30/3,IF(D30="2 - partially implemented",2*$E30/3,$E30)))</f>
        <v>0</v>
      </c>
      <c r="J30" s="145"/>
      <c r="K30" s="145"/>
      <c r="L30" s="100"/>
      <c r="M30" s="145"/>
    </row>
    <row r="31" spans="1:13">
      <c r="A31" s="36" t="s">
        <v>8</v>
      </c>
      <c r="B31" s="13"/>
      <c r="C31" s="134" t="s">
        <v>178</v>
      </c>
      <c r="D31" s="136"/>
      <c r="E31" s="50"/>
      <c r="F31" s="79">
        <f>SUM(F28:F30)</f>
        <v>1.4666666666666666E-2</v>
      </c>
      <c r="G31" s="79">
        <f>SUM(G28:G30)</f>
        <v>0</v>
      </c>
      <c r="H31" s="14" t="s">
        <v>198</v>
      </c>
      <c r="I31" s="14"/>
      <c r="J31" s="100"/>
      <c r="K31" s="100"/>
      <c r="L31" s="100"/>
      <c r="M31" s="100"/>
    </row>
    <row r="32" spans="1:13" ht="16.5" customHeight="1">
      <c r="A32" s="87" t="s">
        <v>73</v>
      </c>
      <c r="B32" s="89" t="s">
        <v>94</v>
      </c>
      <c r="C32" s="66"/>
      <c r="D32" s="81"/>
      <c r="E32" s="81"/>
      <c r="F32" s="81"/>
      <c r="G32" s="48"/>
      <c r="H32" s="77"/>
      <c r="I32" s="77" t="s">
        <v>73</v>
      </c>
      <c r="J32" s="145" t="s">
        <v>223</v>
      </c>
      <c r="K32" s="145"/>
      <c r="L32" s="99"/>
      <c r="M32" s="145"/>
    </row>
    <row r="33" spans="1:13" ht="28.5" customHeight="1">
      <c r="A33" s="36">
        <v>1</v>
      </c>
      <c r="B33" s="38" t="s">
        <v>149</v>
      </c>
      <c r="C33" s="96" t="s">
        <v>121</v>
      </c>
      <c r="D33" s="96" t="s">
        <v>121</v>
      </c>
      <c r="E33" s="33">
        <f>0.5*0.02</f>
        <v>0.01</v>
      </c>
      <c r="F33" s="53">
        <f>IF(C33="0 - not considered at all",0*$E33,IF(C33="1 -  planned, not implemented",1*$E33/3,IF(C33="2 - partially implemented",2*$E33/3,$E33)))</f>
        <v>0</v>
      </c>
      <c r="G33" s="54">
        <f>IF(D33="0 - not considered at all",0*$E33,IF(D33="1 -  planned, not implemented",$E33/3,IF(D33="2 - partially implemented",2*$E33/3,$E33)))</f>
        <v>0</v>
      </c>
      <c r="J33" s="145"/>
      <c r="K33" s="145"/>
      <c r="L33" s="99"/>
      <c r="M33" s="145"/>
    </row>
    <row r="34" spans="1:13" ht="25.5">
      <c r="A34" s="36">
        <v>2</v>
      </c>
      <c r="B34" s="38" t="s">
        <v>150</v>
      </c>
      <c r="C34" s="96" t="s">
        <v>121</v>
      </c>
      <c r="D34" s="96" t="s">
        <v>121</v>
      </c>
      <c r="E34" s="33">
        <f>0.5*0.02</f>
        <v>0.01</v>
      </c>
      <c r="F34" s="53">
        <f>IF(C34="0 - not considered at all",0*$E34,IF(C34="1 -  planned, not implemented",1*$E34/3,IF(C34="2 - partially implemented",2*$E34/3,$E34)))</f>
        <v>0</v>
      </c>
      <c r="G34" s="54">
        <f>IF(D34="0 - not considered at all",0*$E34,IF(D34="1 -  planned, not implemented",$E34/3,IF(D34="2 - partially implemented",2*$E34/3,$E34)))</f>
        <v>0</v>
      </c>
      <c r="J34" s="145"/>
      <c r="K34" s="145"/>
      <c r="L34" s="99"/>
      <c r="M34" s="145"/>
    </row>
    <row r="35" spans="1:13" ht="15.75" thickBot="1">
      <c r="A35" s="36" t="s">
        <v>8</v>
      </c>
      <c r="B35" s="13"/>
      <c r="C35" s="134" t="s">
        <v>179</v>
      </c>
      <c r="D35" s="136"/>
      <c r="E35" s="50"/>
      <c r="F35" s="79">
        <f>SUM(F33:F34)</f>
        <v>0</v>
      </c>
      <c r="G35" s="79">
        <f>SUM(G32:G34)</f>
        <v>0</v>
      </c>
      <c r="H35" s="14" t="s">
        <v>198</v>
      </c>
      <c r="I35" s="14"/>
    </row>
    <row r="36" spans="1:13" ht="15.75" thickBot="1">
      <c r="C36" s="140" t="s">
        <v>140</v>
      </c>
      <c r="D36" s="140"/>
      <c r="F36" s="45">
        <f>SUM(F9,F15,F22,F26,F31,F35)</f>
        <v>0.11066666666666666</v>
      </c>
      <c r="G36" s="45">
        <f>SUM(G9,G15,G22,G26,G31,G35)</f>
        <v>0</v>
      </c>
    </row>
    <row r="37" spans="1:13">
      <c r="C37" s="141" t="s">
        <v>181</v>
      </c>
      <c r="D37" s="141"/>
      <c r="E37" s="15"/>
      <c r="F37" s="48">
        <v>20</v>
      </c>
      <c r="G37" s="43">
        <v>20</v>
      </c>
    </row>
    <row r="39" spans="1:13" customFormat="1" ht="32.25" customHeight="1">
      <c r="A39" s="132" t="s">
        <v>153</v>
      </c>
      <c r="B39" s="132"/>
      <c r="C39" s="133" t="s">
        <v>154</v>
      </c>
      <c r="D39" s="133"/>
      <c r="E39" s="133"/>
      <c r="F39" s="133"/>
      <c r="G39" s="133"/>
      <c r="H39" s="133"/>
      <c r="I39" s="133"/>
      <c r="J39" s="47"/>
      <c r="K39" s="47"/>
      <c r="M39" s="47"/>
    </row>
  </sheetData>
  <sheetProtection password="C7FA" sheet="1" objects="1" scenarios="1" formatRows="0"/>
  <mergeCells count="28">
    <mergeCell ref="K32:K34"/>
    <mergeCell ref="M32:M34"/>
    <mergeCell ref="C9:D9"/>
    <mergeCell ref="C15:D15"/>
    <mergeCell ref="C22:D22"/>
    <mergeCell ref="C26:D26"/>
    <mergeCell ref="C31:D31"/>
    <mergeCell ref="J23:J25"/>
    <mergeCell ref="K23:K25"/>
    <mergeCell ref="J27:J30"/>
    <mergeCell ref="K27:K30"/>
    <mergeCell ref="J32:J34"/>
    <mergeCell ref="M3:M8"/>
    <mergeCell ref="M10:M14"/>
    <mergeCell ref="M16:M21"/>
    <mergeCell ref="M23:M25"/>
    <mergeCell ref="M27:M30"/>
    <mergeCell ref="J3:J8"/>
    <mergeCell ref="K3:K8"/>
    <mergeCell ref="J10:J14"/>
    <mergeCell ref="K10:K14"/>
    <mergeCell ref="J16:J21"/>
    <mergeCell ref="K16:K21"/>
    <mergeCell ref="A39:B39"/>
    <mergeCell ref="C39:I39"/>
    <mergeCell ref="C35:D35"/>
    <mergeCell ref="C36:D36"/>
    <mergeCell ref="C37:D37"/>
  </mergeCells>
  <dataValidations count="1">
    <dataValidation type="list" allowBlank="1" showInputMessage="1" showErrorMessage="1" sqref="C28:D30 C4:D8 C33:D34 C17:D21 C24:D25 C11:D1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5" max="16383" man="1"/>
  </rowBreaks>
  <colBreaks count="1" manualBreakCount="1">
    <brk id="8"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dimension ref="A1:M27"/>
  <sheetViews>
    <sheetView zoomScaleNormal="100" workbookViewId="0">
      <selection activeCell="M1" sqref="M1:M1048576"/>
    </sheetView>
  </sheetViews>
  <sheetFormatPr defaultColWidth="34.5703125" defaultRowHeight="15"/>
  <cols>
    <col min="1" max="1" width="4.42578125" style="10" customWidth="1"/>
    <col min="2" max="2" width="36.5703125" style="9" customWidth="1"/>
    <col min="3" max="3" width="17.7109375" style="10" customWidth="1"/>
    <col min="4" max="4" width="18.140625" style="11" hidden="1" customWidth="1"/>
    <col min="5" max="5" width="0.28515625" style="11" hidden="1" customWidth="1"/>
    <col min="6" max="6" width="8.28515625" style="11" customWidth="1"/>
    <col min="7" max="7" width="8.5703125" style="11" hidden="1" customWidth="1"/>
    <col min="8" max="8" width="8" style="10" customWidth="1"/>
    <col min="9" max="9" width="4" style="10" customWidth="1"/>
    <col min="10" max="10" width="33.5703125" style="10" customWidth="1"/>
    <col min="11" max="11" width="25.42578125" style="10" customWidth="1"/>
    <col min="12" max="12" width="0.140625" style="10" hidden="1" customWidth="1"/>
    <col min="13" max="13" width="29.7109375" style="10" hidden="1" customWidth="1"/>
    <col min="14" max="14" width="3" style="10" bestFit="1" customWidth="1"/>
    <col min="15" max="16384" width="34.5703125" style="10"/>
  </cols>
  <sheetData>
    <row r="1" spans="1:13" s="18" customFormat="1">
      <c r="A1" s="31" t="s">
        <v>125</v>
      </c>
      <c r="B1" s="17"/>
      <c r="D1" s="19"/>
      <c r="E1" s="19"/>
      <c r="F1" s="19"/>
      <c r="G1" s="19"/>
    </row>
    <row r="2" spans="1:13" ht="77.25" customHeight="1">
      <c r="A2" s="60" t="s">
        <v>75</v>
      </c>
      <c r="B2" s="61" t="s">
        <v>162</v>
      </c>
      <c r="C2" s="62" t="s">
        <v>118</v>
      </c>
      <c r="D2" s="63" t="s">
        <v>156</v>
      </c>
      <c r="E2" s="74" t="s">
        <v>9</v>
      </c>
      <c r="F2" s="74" t="s">
        <v>12</v>
      </c>
      <c r="G2" s="65" t="s">
        <v>157</v>
      </c>
      <c r="H2" s="66"/>
      <c r="I2" s="66"/>
      <c r="J2" s="67" t="s">
        <v>119</v>
      </c>
      <c r="K2" s="68" t="s">
        <v>191</v>
      </c>
      <c r="L2" s="66"/>
      <c r="M2" s="75" t="s">
        <v>176</v>
      </c>
    </row>
    <row r="3" spans="1:13" ht="20.25" customHeight="1">
      <c r="A3" s="59" t="s">
        <v>34</v>
      </c>
      <c r="B3" s="80" t="s">
        <v>79</v>
      </c>
      <c r="C3" s="66"/>
      <c r="D3" s="81"/>
      <c r="E3" s="81"/>
      <c r="F3" s="81"/>
      <c r="G3" s="48"/>
      <c r="I3" s="10" t="s">
        <v>34</v>
      </c>
      <c r="J3" s="144" t="s">
        <v>224</v>
      </c>
      <c r="K3" s="148"/>
      <c r="L3" s="101"/>
      <c r="M3" s="144"/>
    </row>
    <row r="4" spans="1:13" ht="39" customHeight="1">
      <c r="A4" s="36">
        <v>1</v>
      </c>
      <c r="B4" s="38" t="s">
        <v>80</v>
      </c>
      <c r="C4" s="96" t="s">
        <v>121</v>
      </c>
      <c r="D4" s="96" t="s">
        <v>121</v>
      </c>
      <c r="E4" s="33">
        <f>0.2*0.055</f>
        <v>1.1000000000000001E-2</v>
      </c>
      <c r="F4" s="53">
        <f t="shared" ref="F4:G8" si="0">IF(C4="0 - not considered at all",0*$E4,IF(C4="1 -  planned, not implemented",$E4/3,IF(C4="2 - partially implemented",2*$E4/3,$E4)))</f>
        <v>0</v>
      </c>
      <c r="G4" s="54">
        <f t="shared" si="0"/>
        <v>0</v>
      </c>
      <c r="J4" s="147"/>
      <c r="K4" s="148"/>
      <c r="L4" s="102" t="s">
        <v>121</v>
      </c>
      <c r="M4" s="147"/>
    </row>
    <row r="5" spans="1:13" ht="41.25" customHeight="1">
      <c r="A5" s="36">
        <v>2</v>
      </c>
      <c r="B5" s="38" t="s">
        <v>89</v>
      </c>
      <c r="C5" s="96" t="s">
        <v>124</v>
      </c>
      <c r="D5" s="96" t="s">
        <v>121</v>
      </c>
      <c r="E5" s="33">
        <f>0.2*0.055</f>
        <v>1.1000000000000001E-2</v>
      </c>
      <c r="F5" s="53">
        <f t="shared" si="0"/>
        <v>1.1000000000000001E-2</v>
      </c>
      <c r="G5" s="54">
        <f t="shared" si="0"/>
        <v>0</v>
      </c>
      <c r="J5" s="147"/>
      <c r="K5" s="148"/>
      <c r="L5" s="102" t="s">
        <v>122</v>
      </c>
      <c r="M5" s="147"/>
    </row>
    <row r="6" spans="1:13" ht="30" customHeight="1">
      <c r="A6" s="36">
        <v>3</v>
      </c>
      <c r="B6" s="38" t="s">
        <v>85</v>
      </c>
      <c r="C6" s="96" t="s">
        <v>123</v>
      </c>
      <c r="D6" s="96" t="s">
        <v>121</v>
      </c>
      <c r="E6" s="33">
        <f>0.2*0.055</f>
        <v>1.1000000000000001E-2</v>
      </c>
      <c r="F6" s="53">
        <f t="shared" si="0"/>
        <v>7.3333333333333341E-3</v>
      </c>
      <c r="G6" s="54">
        <f t="shared" si="0"/>
        <v>0</v>
      </c>
      <c r="J6" s="147"/>
      <c r="K6" s="148"/>
      <c r="L6" s="102" t="s">
        <v>123</v>
      </c>
      <c r="M6" s="147"/>
    </row>
    <row r="7" spans="1:13" ht="26.25" customHeight="1">
      <c r="A7" s="36">
        <v>4</v>
      </c>
      <c r="B7" s="38" t="s">
        <v>90</v>
      </c>
      <c r="C7" s="96" t="s">
        <v>122</v>
      </c>
      <c r="D7" s="96" t="s">
        <v>121</v>
      </c>
      <c r="E7" s="33">
        <f>0.2*0.055</f>
        <v>1.1000000000000001E-2</v>
      </c>
      <c r="F7" s="53">
        <f t="shared" si="0"/>
        <v>3.666666666666667E-3</v>
      </c>
      <c r="G7" s="54">
        <f t="shared" si="0"/>
        <v>0</v>
      </c>
      <c r="J7" s="147"/>
      <c r="K7" s="148"/>
      <c r="L7" s="102" t="s">
        <v>124</v>
      </c>
      <c r="M7" s="147"/>
    </row>
    <row r="8" spans="1:13" ht="25.5">
      <c r="A8" s="36">
        <v>5</v>
      </c>
      <c r="B8" s="39" t="s">
        <v>91</v>
      </c>
      <c r="C8" s="96" t="s">
        <v>122</v>
      </c>
      <c r="D8" s="96" t="s">
        <v>121</v>
      </c>
      <c r="E8" s="33">
        <f>0.2*0.055</f>
        <v>1.1000000000000001E-2</v>
      </c>
      <c r="F8" s="53">
        <f t="shared" si="0"/>
        <v>3.666666666666667E-3</v>
      </c>
      <c r="G8" s="54">
        <f t="shared" si="0"/>
        <v>0</v>
      </c>
      <c r="J8" s="147"/>
      <c r="K8" s="149"/>
      <c r="L8" s="101"/>
      <c r="M8" s="147"/>
    </row>
    <row r="9" spans="1:13" ht="17.25" customHeight="1">
      <c r="A9" s="36" t="s">
        <v>8</v>
      </c>
      <c r="B9" s="13"/>
      <c r="C9" s="134" t="s">
        <v>185</v>
      </c>
      <c r="D9" s="135"/>
      <c r="E9" s="136"/>
      <c r="F9" s="79">
        <f>SUM(F4:F8)</f>
        <v>2.5666666666666664E-2</v>
      </c>
      <c r="G9" s="79">
        <f>SUM(G4:G8)</f>
        <v>0</v>
      </c>
      <c r="H9" s="69" t="s">
        <v>199</v>
      </c>
      <c r="I9" s="71"/>
      <c r="J9" s="82"/>
      <c r="K9" s="82"/>
      <c r="L9" s="82"/>
      <c r="M9" s="82"/>
    </row>
    <row r="10" spans="1:13">
      <c r="A10" s="35" t="s">
        <v>35</v>
      </c>
      <c r="B10" s="86" t="s">
        <v>81</v>
      </c>
      <c r="C10" s="66"/>
      <c r="D10" s="81"/>
      <c r="E10" s="81"/>
      <c r="F10" s="81"/>
      <c r="G10" s="48"/>
      <c r="I10" s="10" t="s">
        <v>35</v>
      </c>
      <c r="J10" s="145" t="s">
        <v>225</v>
      </c>
      <c r="K10" s="145"/>
      <c r="L10" s="99"/>
      <c r="M10" s="145"/>
    </row>
    <row r="11" spans="1:13" ht="25.5">
      <c r="A11" s="36">
        <v>1</v>
      </c>
      <c r="B11" s="38" t="s">
        <v>92</v>
      </c>
      <c r="C11" s="96" t="s">
        <v>124</v>
      </c>
      <c r="D11" s="96" t="s">
        <v>121</v>
      </c>
      <c r="E11" s="12">
        <f>0.25*0.055</f>
        <v>1.375E-2</v>
      </c>
      <c r="F11" s="53">
        <f t="shared" ref="F11:G13" si="1">IF(C11="0 - not considered at all",0*$E11,IF(C11="1 -  planned, not implemented",$E11/3,IF(C11="2 - partially implemented",2*$E11/3,$E11)))</f>
        <v>1.375E-2</v>
      </c>
      <c r="G11" s="54">
        <f t="shared" si="1"/>
        <v>0</v>
      </c>
      <c r="J11" s="145"/>
      <c r="K11" s="145"/>
      <c r="L11" s="99"/>
      <c r="M11" s="145"/>
    </row>
    <row r="12" spans="1:13" ht="25.5">
      <c r="A12" s="36">
        <v>2</v>
      </c>
      <c r="B12" s="38" t="s">
        <v>95</v>
      </c>
      <c r="C12" s="96" t="s">
        <v>122</v>
      </c>
      <c r="D12" s="96" t="s">
        <v>121</v>
      </c>
      <c r="E12" s="76">
        <f>0.25*0.055</f>
        <v>1.375E-2</v>
      </c>
      <c r="F12" s="53">
        <f t="shared" si="1"/>
        <v>4.5833333333333334E-3</v>
      </c>
      <c r="G12" s="54">
        <f t="shared" si="1"/>
        <v>0</v>
      </c>
      <c r="J12" s="145"/>
      <c r="K12" s="145"/>
      <c r="L12" s="99"/>
      <c r="M12" s="145"/>
    </row>
    <row r="13" spans="1:13" ht="25.5">
      <c r="A13" s="36">
        <v>3</v>
      </c>
      <c r="B13" s="38" t="s">
        <v>115</v>
      </c>
      <c r="C13" s="96" t="s">
        <v>121</v>
      </c>
      <c r="D13" s="96" t="s">
        <v>121</v>
      </c>
      <c r="E13" s="12">
        <f>0.5*0.055</f>
        <v>2.75E-2</v>
      </c>
      <c r="F13" s="53">
        <f t="shared" si="1"/>
        <v>0</v>
      </c>
      <c r="G13" s="54">
        <f t="shared" si="1"/>
        <v>0</v>
      </c>
      <c r="J13" s="145"/>
      <c r="K13" s="145"/>
      <c r="L13" s="99"/>
      <c r="M13" s="145"/>
    </row>
    <row r="14" spans="1:13">
      <c r="A14" s="36" t="s">
        <v>8</v>
      </c>
      <c r="B14" s="13"/>
      <c r="C14" s="134" t="s">
        <v>186</v>
      </c>
      <c r="D14" s="135"/>
      <c r="E14" s="136"/>
      <c r="F14" s="79">
        <f>SUM(F11:F13)</f>
        <v>1.8333333333333333E-2</v>
      </c>
      <c r="G14" s="79">
        <f>SUM(G11:G13)</f>
        <v>0</v>
      </c>
      <c r="H14" s="69" t="s">
        <v>199</v>
      </c>
      <c r="I14" s="71"/>
      <c r="J14" s="82"/>
      <c r="K14" s="82"/>
      <c r="L14" s="82"/>
      <c r="M14" s="82"/>
    </row>
    <row r="15" spans="1:13">
      <c r="A15" s="35" t="s">
        <v>117</v>
      </c>
      <c r="B15" s="92" t="s">
        <v>83</v>
      </c>
      <c r="C15" s="66"/>
      <c r="D15" s="81"/>
      <c r="E15" s="81"/>
      <c r="F15" s="81"/>
      <c r="G15" s="48"/>
      <c r="I15" s="10" t="s">
        <v>117</v>
      </c>
      <c r="J15" s="145" t="s">
        <v>226</v>
      </c>
      <c r="K15" s="145" t="s">
        <v>139</v>
      </c>
      <c r="L15" s="99"/>
      <c r="M15" s="145"/>
    </row>
    <row r="16" spans="1:13" ht="25.5">
      <c r="A16" s="36">
        <v>1</v>
      </c>
      <c r="B16" s="38" t="s">
        <v>93</v>
      </c>
      <c r="C16" s="96" t="s">
        <v>123</v>
      </c>
      <c r="D16" s="96" t="s">
        <v>121</v>
      </c>
      <c r="E16" s="12">
        <f>0.25*0.055</f>
        <v>1.375E-2</v>
      </c>
      <c r="F16" s="53">
        <f t="shared" ref="F16:G19" si="2">IF(C16="0 - not considered at all",0*$E16,IF(C16="1 -  planned, not implemented",$E16/3,IF(C16="2 - partially implemented",2*$E16/3,$E16)))</f>
        <v>9.1666666666666667E-3</v>
      </c>
      <c r="G16" s="54">
        <f t="shared" si="2"/>
        <v>0</v>
      </c>
      <c r="J16" s="145"/>
      <c r="K16" s="145"/>
      <c r="L16" s="99"/>
      <c r="M16" s="145"/>
    </row>
    <row r="17" spans="1:13" ht="25.5">
      <c r="A17" s="36">
        <v>2</v>
      </c>
      <c r="B17" s="38" t="s">
        <v>86</v>
      </c>
      <c r="C17" s="96" t="s">
        <v>123</v>
      </c>
      <c r="D17" s="96" t="s">
        <v>121</v>
      </c>
      <c r="E17" s="76">
        <f>0.25*0.055</f>
        <v>1.375E-2</v>
      </c>
      <c r="F17" s="53">
        <f t="shared" si="2"/>
        <v>9.1666666666666667E-3</v>
      </c>
      <c r="G17" s="54">
        <f t="shared" si="2"/>
        <v>0</v>
      </c>
      <c r="J17" s="145"/>
      <c r="K17" s="145"/>
      <c r="L17" s="99"/>
      <c r="M17" s="145"/>
    </row>
    <row r="18" spans="1:13" ht="25.5">
      <c r="A18" s="36">
        <v>3</v>
      </c>
      <c r="B18" s="38" t="s">
        <v>87</v>
      </c>
      <c r="C18" s="96" t="s">
        <v>123</v>
      </c>
      <c r="D18" s="96" t="s">
        <v>121</v>
      </c>
      <c r="E18" s="76">
        <f>0.25*0.055</f>
        <v>1.375E-2</v>
      </c>
      <c r="F18" s="53">
        <f t="shared" si="2"/>
        <v>9.1666666666666667E-3</v>
      </c>
      <c r="G18" s="54">
        <f t="shared" si="2"/>
        <v>0</v>
      </c>
      <c r="J18" s="145"/>
      <c r="K18" s="145"/>
      <c r="L18" s="99"/>
      <c r="M18" s="145"/>
    </row>
    <row r="19" spans="1:13" ht="38.25">
      <c r="A19" s="36">
        <v>4</v>
      </c>
      <c r="B19" s="39" t="s">
        <v>114</v>
      </c>
      <c r="C19" s="96" t="s">
        <v>124</v>
      </c>
      <c r="D19" s="96" t="s">
        <v>121</v>
      </c>
      <c r="E19" s="76">
        <f>0.25*0.055</f>
        <v>1.375E-2</v>
      </c>
      <c r="F19" s="53">
        <f t="shared" si="2"/>
        <v>1.375E-2</v>
      </c>
      <c r="G19" s="54">
        <f t="shared" si="2"/>
        <v>0</v>
      </c>
      <c r="J19" s="145"/>
      <c r="K19" s="145"/>
      <c r="L19" s="99"/>
      <c r="M19" s="145"/>
    </row>
    <row r="20" spans="1:13">
      <c r="A20" s="36" t="s">
        <v>8</v>
      </c>
      <c r="B20" s="13"/>
      <c r="C20" s="134" t="s">
        <v>187</v>
      </c>
      <c r="D20" s="135"/>
      <c r="E20" s="136"/>
      <c r="F20" s="79">
        <f>SUM(F16:F19)</f>
        <v>4.1250000000000002E-2</v>
      </c>
      <c r="G20" s="79">
        <f>SUM(G16:G19)</f>
        <v>0</v>
      </c>
      <c r="H20" s="69" t="s">
        <v>199</v>
      </c>
      <c r="I20" s="71"/>
      <c r="J20" s="82"/>
      <c r="K20" s="82"/>
      <c r="L20" s="82"/>
      <c r="M20" s="82"/>
    </row>
    <row r="21" spans="1:13">
      <c r="A21" s="35" t="s">
        <v>82</v>
      </c>
      <c r="B21" s="86" t="s">
        <v>84</v>
      </c>
      <c r="C21" s="66"/>
      <c r="D21" s="81"/>
      <c r="E21" s="81"/>
      <c r="F21" s="81"/>
      <c r="G21" s="48"/>
      <c r="I21" s="10" t="s">
        <v>82</v>
      </c>
      <c r="J21" s="145"/>
      <c r="K21" s="145"/>
      <c r="L21" s="99"/>
      <c r="M21" s="145"/>
    </row>
    <row r="22" spans="1:13" ht="25.5">
      <c r="A22" s="36">
        <v>1</v>
      </c>
      <c r="B22" s="38" t="s">
        <v>88</v>
      </c>
      <c r="C22" s="96" t="s">
        <v>122</v>
      </c>
      <c r="D22" s="96" t="s">
        <v>121</v>
      </c>
      <c r="E22" s="12">
        <v>3.5000000000000003E-2</v>
      </c>
      <c r="F22" s="53">
        <f>IF(C22="0 - not considered at all",0*$E22,IF(C22="1 -  planned, not implemented",$E22/3,IF(C22="2 - partially implemented",2*$E22/3,$E22)))</f>
        <v>1.1666666666666667E-2</v>
      </c>
      <c r="G22" s="54">
        <f>IF(D22="0 - not considered at all",0*$E22,IF(D22="1 -  planned, not implemented",$E22/3,IF(D22="2 - partially implemented",2*$E22/3,$E22)))</f>
        <v>0</v>
      </c>
      <c r="J22" s="145"/>
      <c r="K22" s="145"/>
      <c r="L22" s="99"/>
      <c r="M22" s="145"/>
    </row>
    <row r="23" spans="1:13" ht="15.75" thickBot="1">
      <c r="A23" s="36" t="s">
        <v>8</v>
      </c>
      <c r="B23" s="13"/>
      <c r="C23" s="134" t="s">
        <v>188</v>
      </c>
      <c r="D23" s="135"/>
      <c r="E23" s="136"/>
      <c r="F23" s="79">
        <f>SUM(F22:F22)</f>
        <v>1.1666666666666667E-2</v>
      </c>
      <c r="G23" s="79">
        <f>SUM(G22)</f>
        <v>0</v>
      </c>
      <c r="H23" s="69" t="s">
        <v>200</v>
      </c>
      <c r="I23" s="71"/>
    </row>
    <row r="24" spans="1:13" ht="15.75" thickBot="1">
      <c r="D24" s="41" t="s">
        <v>180</v>
      </c>
      <c r="F24" s="78">
        <f>SUM(F9,F14,F20,F23)</f>
        <v>9.6916666666666665E-2</v>
      </c>
      <c r="G24" s="78">
        <f>SUM(G9,G14,G20,G23)</f>
        <v>0</v>
      </c>
    </row>
    <row r="25" spans="1:13">
      <c r="D25" s="42" t="s">
        <v>181</v>
      </c>
      <c r="E25" s="15"/>
      <c r="F25" s="48">
        <v>20</v>
      </c>
      <c r="G25" s="91">
        <v>20</v>
      </c>
    </row>
    <row r="27" spans="1:13" customFormat="1" ht="32.25" customHeight="1">
      <c r="A27" s="132" t="s">
        <v>153</v>
      </c>
      <c r="B27" s="132"/>
      <c r="C27" s="133" t="s">
        <v>154</v>
      </c>
      <c r="D27" s="133"/>
      <c r="E27" s="133"/>
      <c r="F27" s="133"/>
      <c r="G27" s="133"/>
      <c r="H27" s="133"/>
      <c r="I27" s="133"/>
      <c r="J27" s="47"/>
      <c r="K27" s="47"/>
    </row>
  </sheetData>
  <sheetProtection password="C7FA" sheet="1" objects="1" scenarios="1" formatRows="0"/>
  <mergeCells count="18">
    <mergeCell ref="K15:K19"/>
    <mergeCell ref="M15:M19"/>
    <mergeCell ref="J21:J22"/>
    <mergeCell ref="K21:K22"/>
    <mergeCell ref="M21:M22"/>
    <mergeCell ref="J15:J19"/>
    <mergeCell ref="J3:J8"/>
    <mergeCell ref="K3:K8"/>
    <mergeCell ref="M3:M8"/>
    <mergeCell ref="J10:J13"/>
    <mergeCell ref="K10:K13"/>
    <mergeCell ref="M10:M13"/>
    <mergeCell ref="A27:B27"/>
    <mergeCell ref="C27:I27"/>
    <mergeCell ref="C23:E23"/>
    <mergeCell ref="C9:E9"/>
    <mergeCell ref="C14:E14"/>
    <mergeCell ref="C20:E20"/>
  </mergeCells>
  <dataValidations count="1">
    <dataValidation type="list" allowBlank="1" showInputMessage="1" showErrorMessage="1" sqref="C22:D22 C16:D19 C11:D13 C4:D8">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4" max="16383" man="1"/>
  </rowBreaks>
  <colBreaks count="1" manualBreakCount="1">
    <brk id="8"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A - Didactical solutions</vt:lpstr>
      <vt:lpstr>B - Information technologies</vt:lpstr>
      <vt:lpstr>C - Structure and design</vt:lpstr>
      <vt:lpstr>D - Learning organization</vt:lpstr>
      <vt:lpstr>'A - Didactical solutions'!Print_Area</vt:lpstr>
      <vt:lpstr>'B - Information technologies'!Print_Area</vt:lpstr>
      <vt:lpstr>'C - Structure and design'!Print_Area</vt:lpstr>
      <vt:lpstr>'D - Learning organization'!Print_Area</vt:lpstr>
      <vt:lpstr>'A - Didactical solutions'!Print_Titles</vt:lpstr>
      <vt:lpstr>'B - Information technologies'!Print_Titles</vt:lpstr>
      <vt:lpstr>'C - Structure and design'!Print_Titles</vt:lpstr>
      <vt:lpstr>'D - Learning organization'!Print_Titles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Airina</dc:creator>
  <cp:lastModifiedBy>Estela</cp:lastModifiedBy>
  <cp:lastPrinted>2013-05-22T09:46:15Z</cp:lastPrinted>
  <dcterms:created xsi:type="dcterms:W3CDTF">2012-06-19T07:09:26Z</dcterms:created>
  <dcterms:modified xsi:type="dcterms:W3CDTF">2014-02-17T06:59:19Z</dcterms:modified>
</cp:coreProperties>
</file>