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G18"/>
  <c r="G12"/>
  <c r="G5"/>
  <c r="G7"/>
  <c r="G4"/>
  <c r="G29" i="10"/>
  <c r="G25"/>
  <c r="G21"/>
  <c r="F22" i="11"/>
  <c r="F23" s="1"/>
  <c r="E17"/>
  <c r="G17" s="1"/>
  <c r="E18"/>
  <c r="F18"/>
  <c r="E19"/>
  <c r="G19" s="1"/>
  <c r="E16"/>
  <c r="F16" s="1"/>
  <c r="F20" s="1"/>
  <c r="E13"/>
  <c r="G13" s="1"/>
  <c r="G23"/>
  <c r="F19"/>
  <c r="F17"/>
  <c r="F13"/>
  <c r="E12"/>
  <c r="F12"/>
  <c r="E11"/>
  <c r="G11" s="1"/>
  <c r="G14" s="1"/>
  <c r="F11"/>
  <c r="F14" s="1"/>
  <c r="F24" s="1"/>
  <c r="J21" i="1" s="1"/>
  <c r="E5" i="11"/>
  <c r="E6"/>
  <c r="G6" s="1"/>
  <c r="E7"/>
  <c r="E8"/>
  <c r="G8" s="1"/>
  <c r="F5"/>
  <c r="F6"/>
  <c r="F7"/>
  <c r="F8"/>
  <c r="E4"/>
  <c r="F4"/>
  <c r="E34" i="10"/>
  <c r="G34" s="1"/>
  <c r="E33"/>
  <c r="F33" s="1"/>
  <c r="F35" s="1"/>
  <c r="E29" i="4"/>
  <c r="E28"/>
  <c r="G28" s="1"/>
  <c r="G30" s="1"/>
  <c r="E25"/>
  <c r="E24"/>
  <c r="E21"/>
  <c r="E20"/>
  <c r="F20" s="1"/>
  <c r="F22" s="1"/>
  <c r="E17"/>
  <c r="E16"/>
  <c r="G16" s="1"/>
  <c r="G18" s="1"/>
  <c r="E15"/>
  <c r="F34" i="10"/>
  <c r="F9" i="11"/>
  <c r="E12" i="4"/>
  <c r="E11"/>
  <c r="G11" s="1"/>
  <c r="E10"/>
  <c r="G10" s="1"/>
  <c r="E9"/>
  <c r="G9"/>
  <c r="G13" s="1"/>
  <c r="G29"/>
  <c r="F29"/>
  <c r="F28"/>
  <c r="F30" s="1"/>
  <c r="G25"/>
  <c r="F25"/>
  <c r="G24"/>
  <c r="G26" s="1"/>
  <c r="F24"/>
  <c r="F26" s="1"/>
  <c r="G21"/>
  <c r="F21"/>
  <c r="G20"/>
  <c r="G17"/>
  <c r="F17"/>
  <c r="F16"/>
  <c r="G15"/>
  <c r="F15"/>
  <c r="G12"/>
  <c r="F12"/>
  <c r="F10"/>
  <c r="E6"/>
  <c r="G6"/>
  <c r="E5"/>
  <c r="G5"/>
  <c r="E4"/>
  <c r="G4"/>
  <c r="G7" s="1"/>
  <c r="G31" s="1"/>
  <c r="J26" i="1" s="1"/>
  <c r="F4" i="4"/>
  <c r="E39" i="8"/>
  <c r="F39" s="1"/>
  <c r="E40"/>
  <c r="F40" s="1"/>
  <c r="E41"/>
  <c r="F41" s="1"/>
  <c r="E42"/>
  <c r="F42" s="1"/>
  <c r="E35"/>
  <c r="E34"/>
  <c r="E36"/>
  <c r="F36" s="1"/>
  <c r="E33"/>
  <c r="E32"/>
  <c r="F32" s="1"/>
  <c r="F37" s="1"/>
  <c r="F35"/>
  <c r="F34"/>
  <c r="F33"/>
  <c r="E29"/>
  <c r="F29" s="1"/>
  <c r="E28"/>
  <c r="F28" s="1"/>
  <c r="E27"/>
  <c r="F27" s="1"/>
  <c r="F30" s="1"/>
  <c r="E24"/>
  <c r="G24" s="1"/>
  <c r="E23"/>
  <c r="E22"/>
  <c r="G22" s="1"/>
  <c r="E19"/>
  <c r="G19"/>
  <c r="E20"/>
  <c r="E21"/>
  <c r="G21" s="1"/>
  <c r="E18"/>
  <c r="G18" s="1"/>
  <c r="G25" s="1"/>
  <c r="E17"/>
  <c r="F24"/>
  <c r="G41"/>
  <c r="G39"/>
  <c r="G35"/>
  <c r="G34"/>
  <c r="G33"/>
  <c r="G29"/>
  <c r="G27"/>
  <c r="G23"/>
  <c r="G20"/>
  <c r="G17"/>
  <c r="F23"/>
  <c r="F22"/>
  <c r="F20"/>
  <c r="F19"/>
  <c r="F18"/>
  <c r="F17"/>
  <c r="E13"/>
  <c r="G13" s="1"/>
  <c r="E12"/>
  <c r="G12" s="1"/>
  <c r="E11"/>
  <c r="G11" s="1"/>
  <c r="E9"/>
  <c r="G9" s="1"/>
  <c r="E14"/>
  <c r="G14" s="1"/>
  <c r="E10"/>
  <c r="G10" s="1"/>
  <c r="F14"/>
  <c r="F12"/>
  <c r="F10"/>
  <c r="F11" i="4"/>
  <c r="F5"/>
  <c r="F7" s="1"/>
  <c r="F9"/>
  <c r="F13" s="1"/>
  <c r="F6"/>
  <c r="G22"/>
  <c r="F18"/>
  <c r="E30" i="10"/>
  <c r="G30" s="1"/>
  <c r="E29"/>
  <c r="E28"/>
  <c r="G28" s="1"/>
  <c r="G31" s="1"/>
  <c r="F28"/>
  <c r="E25"/>
  <c r="E24"/>
  <c r="G24" s="1"/>
  <c r="G26" s="1"/>
  <c r="E21"/>
  <c r="F21"/>
  <c r="E20"/>
  <c r="G20" s="1"/>
  <c r="E19"/>
  <c r="G19" s="1"/>
  <c r="E18"/>
  <c r="G18" s="1"/>
  <c r="E17"/>
  <c r="F17" s="1"/>
  <c r="F22" s="1"/>
  <c r="E14"/>
  <c r="G14" s="1"/>
  <c r="E13"/>
  <c r="F13" s="1"/>
  <c r="F15" s="1"/>
  <c r="E12"/>
  <c r="G12" s="1"/>
  <c r="E11"/>
  <c r="G11" s="1"/>
  <c r="F29"/>
  <c r="F19"/>
  <c r="F25"/>
  <c r="F11"/>
  <c r="F18"/>
  <c r="F20"/>
  <c r="F24"/>
  <c r="F26"/>
  <c r="E8"/>
  <c r="G8" s="1"/>
  <c r="E7"/>
  <c r="G7" s="1"/>
  <c r="E6"/>
  <c r="F6" s="1"/>
  <c r="E5"/>
  <c r="G5" s="1"/>
  <c r="E4"/>
  <c r="G4" s="1"/>
  <c r="F8"/>
  <c r="F7"/>
  <c r="F4"/>
  <c r="F5"/>
  <c r="F14"/>
  <c r="F12"/>
  <c r="E6" i="8"/>
  <c r="G6"/>
  <c r="E5"/>
  <c r="G5"/>
  <c r="E4"/>
  <c r="G4"/>
  <c r="G7" s="1"/>
  <c r="F5"/>
  <c r="F6"/>
  <c r="F4"/>
  <c r="F7"/>
  <c r="F9" i="10" l="1"/>
  <c r="F31" i="4"/>
  <c r="J19" i="1" s="1"/>
  <c r="G15" i="8"/>
  <c r="F43"/>
  <c r="G9" i="11"/>
  <c r="G6" i="10"/>
  <c r="G9" s="1"/>
  <c r="G13"/>
  <c r="G15" s="1"/>
  <c r="G17"/>
  <c r="G22" s="1"/>
  <c r="G33"/>
  <c r="G35" s="1"/>
  <c r="G16" i="11"/>
  <c r="G20" s="1"/>
  <c r="E9" i="10"/>
  <c r="F30"/>
  <c r="F31" s="1"/>
  <c r="F9" i="8"/>
  <c r="F11"/>
  <c r="F13"/>
  <c r="F21"/>
  <c r="F25" s="1"/>
  <c r="G28"/>
  <c r="G30" s="1"/>
  <c r="G32"/>
  <c r="G37" s="1"/>
  <c r="G36"/>
  <c r="G40"/>
  <c r="G43" s="1"/>
  <c r="G42"/>
  <c r="G44" l="1"/>
  <c r="J25" i="1" s="1"/>
  <c r="G36" i="10"/>
  <c r="J27" i="1" s="1"/>
  <c r="F15" i="8"/>
  <c r="F44" s="1"/>
  <c r="J18" i="1" s="1"/>
  <c r="G24" i="11"/>
  <c r="J28" i="1" s="1"/>
  <c r="F36" i="10"/>
  <c r="J20" i="1" s="1"/>
  <c r="J23" l="1"/>
  <c r="J16"/>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<sst xmlns="http://schemas.openxmlformats.org/spreadsheetml/2006/main" count="517" uniqueCount="243">
  <si>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</si>
  <si>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</si>
  <si>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</si>
  <si>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</si>
  <si>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</si>
  <si>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</si>
  <si>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</si>
  <si>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</si>
  <si>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</si>
  <si>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</si>
  <si>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</si>
  <si>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</si>
  <si>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</si>
  <si>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</si>
  <si>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</si>
  <si>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</si>
  <si>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</si>
  <si>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</si>
  <si>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</si>
  <si>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</si>
  <si>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</si>
  <si>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</si>
  <si>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</si>
  <si>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</si>
  <si>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</si>
  <si>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</si>
  <si>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</si>
  <si>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</si>
  <si>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</si>
  <si>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</si>
  <si>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</si>
  <si>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</si>
  <si>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</si>
  <si>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</si>
  <si>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</si>
  <si>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</si>
  <si>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</si>
  <si>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</si>
  <si>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</si>
  <si>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</si>
  <si>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</si>
  <si>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</si>
  <si>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</si>
  <si>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</si>
  <si>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</si>
  <si>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</si>
  <si>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</si>
  <si>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</si>
  <si>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</si>
  <si>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</si>
  <si>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</si>
  <si>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</si>
  <si>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</si>
  <si>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</si>
  <si>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</si>
  <si>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</si>
  <si>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</si>
  <si>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</si>
  <si>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</si>
  <si>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</si>
  <si>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</si>
  <si>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</si>
  <si>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</si>
  <si>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</si>
  <si>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</si>
  <si>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</si>
  <si>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</si>
  <si>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</si>
  <si>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</si>
  <si>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</si>
  <si>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</si>
  <si>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</si>
  <si>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</si>
  <si>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</si>
  <si>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</si>
  <si>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</si>
  <si>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</si>
  <si>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</si>
  <si>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</si>
  <si>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</si>
  <si>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</si>
  <si>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</si>
  <si>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</si>
  <si>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</si>
  <si>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</si>
  <si>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</si>
  <si>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</si>
  <si>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</si>
  <si>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</si>
  <si>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</si>
  <si>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</si>
  <si>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</si>
  <si>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</si>
  <si>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</si>
  <si>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</si>
  <si>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</si>
  <si>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</si>
  <si>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</si>
  <si>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</si>
  <si>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</si>
  <si>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</si>
  <si>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</si>
  <si>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</si>
  <si>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</si>
  <si>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</si>
  <si>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</si>
  <si>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</si>
  <si>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</si>
  <si>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</si>
  <si>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</si>
  <si>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</si>
  <si>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</si>
  <si>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</si>
  <si>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</si>
  <si>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</si>
  <si>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</si>
  <si>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</si>
  <si>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</si>
  <si>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</si>
  <si>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</si>
  <si>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r>
      <t>Comments and measures for improvement 
(</t>
    </r>
    <r>
      <rPr>
        <b/>
        <sz val="11"/>
        <color indexed="30"/>
        <rFont val="Calibri"/>
        <family val="2"/>
      </rPr>
      <t>Column filled in by case authors, for public/confidential use</t>
    </r>
    <r>
      <rPr>
        <b/>
        <sz val="11"/>
        <rFont val="Calibri"/>
        <family val="2"/>
        <charset val="186"/>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</si>
  <si>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</si>
  <si>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</si>
  <si>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</si>
  <si>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</si>
  <si>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</si>
  <si>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</si>
  <si>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</si>
  <si>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</si>
  <si>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</si>
  <si>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indexed="30"/>
        <rFont val="Calibri"/>
        <family val="2"/>
      </rPr>
      <t>Column filled in by case authors, 
for public use</t>
    </r>
    <r>
      <rPr>
        <b/>
        <sz val="11"/>
        <color indexed="8"/>
        <rFont val="Calibri"/>
        <family val="2"/>
        <charset val="186"/>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</si>
  <si>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</si>
  <si>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</si>
  <si>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</si>
  <si>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</si>
  <si>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</si>
  <si>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</si>
  <si>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</si>
  <si>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</si>
  <si>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</si>
  <si>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</si>
  <si>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</si>
  <si>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</si>
  <si>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</si>
  <si>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</si>
  <si>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</si>
  <si>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</si>
  <si>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</si>
  <si>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</si>
  <si>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</si>
  <si>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</si>
  <si>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</si>
  <si>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</si>
  <si>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</si>
  <si>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</si>
  <si>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</si>
  <si>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</si>
  <si>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</si>
  <si>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</si>
  <si>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</si>
  <si>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</si>
  <si>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</si>
  <si>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</si>
  <si>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</si>
  <si>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</si>
  <si>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</si>
  <si>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</si>
  <si>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</si>
  <si>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</si>
  <si>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</si>
  <si>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</si>
  <si>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indexed="30"/>
        <rFont val="Calibri"/>
        <family val="2"/>
      </rPr>
      <t>Column filled in by case authors, for public/ confidential use</t>
    </r>
    <r>
      <rPr>
        <b/>
        <sz val="11"/>
        <rFont val="Calibri"/>
        <family val="2"/>
        <charset val="186"/>
      </rPr>
      <t>)</t>
    </r>
  </si>
  <si>
    <t>Total per B1:</t>
  </si>
  <si>
    <t>Total per B2:</t>
  </si>
  <si>
    <t>Total per B3:</t>
  </si>
  <si>
    <t>Total per group B:</t>
  </si>
  <si>
    <r>
      <t>Comments and measures for improvement 
(</t>
    </r>
    <r>
      <rPr>
        <b/>
        <sz val="11"/>
        <color indexed="30"/>
        <rFont val="Calibri"/>
        <family val="2"/>
      </rPr>
      <t>Column filled in by peer reviewers, for confidential use</t>
    </r>
    <r>
      <rPr>
        <b/>
        <sz val="11"/>
        <rFont val="Calibri"/>
        <family val="2"/>
        <charset val="186"/>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</si>
  <si>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</si>
  <si>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</si>
  <si>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</si>
  <si>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</si>
  <si>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</si>
  <si>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</si>
  <si>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</si>
  <si>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</si>
  <si>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</si>
  <si>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</si>
  <si>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</si>
  <si>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</si>
  <si>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</si>
  <si>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</si>
  <si>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indexed="30"/>
        <rFont val="Calibri"/>
        <family val="2"/>
      </rPr>
      <t>Column filled in by case authors, for public/</t>
    </r>
    <r>
      <rPr>
        <sz val="11"/>
        <color indexed="30"/>
        <rFont val="Calibri"/>
        <family val="2"/>
        <charset val="186"/>
      </rPr>
      <t>confidential</t>
    </r>
    <r>
      <rPr>
        <b/>
        <sz val="11"/>
        <color indexed="30"/>
        <rFont val="Calibri"/>
        <family val="2"/>
      </rPr>
      <t xml:space="preserve"> use</t>
    </r>
    <r>
      <rPr>
        <b/>
        <sz val="11"/>
        <rFont val="Calibri"/>
        <family val="2"/>
        <charset val="186"/>
      </rPr>
      <t>)</t>
    </r>
  </si>
  <si>
    <t>max 5</t>
  </si>
  <si>
    <t>max 4,5</t>
  </si>
  <si>
    <t>max 7,5</t>
  </si>
  <si>
    <t>max 6</t>
  </si>
  <si>
    <t>max 3</t>
  </si>
  <si>
    <t>max 4</t>
  </si>
  <si>
    <t>max 2</t>
  </si>
  <si>
    <t>max 5,5</t>
  </si>
  <si>
    <t>max 3,5</t>
  </si>
  <si>
    <r>
      <t>Comments and measures for improvement 
(</t>
    </r>
    <r>
      <rPr>
        <b/>
        <sz val="11"/>
        <color indexed="30"/>
        <rFont val="Calibri"/>
        <family val="2"/>
      </rPr>
      <t>Column filled in by case authors</t>
    </r>
    <r>
      <rPr>
        <b/>
        <sz val="11"/>
        <color indexed="30"/>
        <rFont val="Calibri"/>
        <family val="2"/>
      </rPr>
      <t>, for public/confidential use</t>
    </r>
    <r>
      <rPr>
        <b/>
        <sz val="11"/>
        <rFont val="Calibri"/>
        <family val="2"/>
        <charset val="186"/>
      </rPr>
      <t>)</t>
    </r>
  </si>
  <si>
    <t>Case title</t>
  </si>
  <si>
    <t xml:space="preserve">Quality criteria were developed by </t>
  </si>
  <si>
    <t>Airina Volungevičienė, Estela Daukšienė, Margarita Poškutė, Dalia Baziukė</t>
  </si>
  <si>
    <t>Institutions, 
affiliation</t>
  </si>
  <si>
    <t>Vytautas Magnus University, Revive VET project consortium</t>
  </si>
  <si>
    <t xml:space="preserve">The interactive tool has a mixture of different learning methods, which includes self-learning and possibility of interacting with other learners. </t>
  </si>
  <si>
    <t>It is not evident that the learning methods are adequately chosen for the learning objectives, this is a common problem with most courses.  A  tool has to be found, or some movement which from the self assesment will exist which gives the possibility . There suppose to be listed methodologies. The grouping is necessary, which is seem to me missing now, they can not see each others work, while they can not evaluate their activities. A design task would be useful, project oriented learning methodology, or something similar should be added by the tool. Processing of case studies needs groupwork, and finally an analysis of a very detailed case,  which would be added methodology beside of the classic (tell, study, re-tell) methodologies can be seen.   The mandatory and supplementary tasks differentation can not be seen.</t>
  </si>
  <si>
    <t xml:space="preserve">The interactive tool is a self-assessment resource with a self-assessment test. Different forms of tutor and peer assessment are the most developed ways of performance assessment, however in the case of certain target group / learner characteristics (high level of learning skills and strategies among others) can be a guarrantee. However, if planned  and systematic assessment is not included, how is the overall assessment strategy presented.  </t>
  </si>
  <si>
    <t xml:space="preserve">
The learning strategies should be clerified, what will be if you study this or that, what will be the consecvences how will be the student evaluate. Assesment should be implemented. The student refering to the tutor. The multiple choice opinion is not efficient for long term, and after the feedback the rating of the reviews are necessary. How felt the student, what experiences have.</t>
  </si>
  <si>
    <t>Moodle is used.</t>
  </si>
  <si>
    <t xml:space="preserve"> The moodle is sufficient for this, but should be used others.</t>
  </si>
  <si>
    <t>Learning objectives are provided for each module.</t>
  </si>
  <si>
    <t xml:space="preserve"> The administered tasks are missing, as well as the up-loadable tasks, consequently there is no description to it. The intermediate tasks has suggested solutions. </t>
  </si>
  <si>
    <t xml:space="preserve">The interative tool has case studies from real life, trying to relate professionally to the learners. The cases are valid, and interpreted in practice.  </t>
  </si>
  <si>
    <t xml:space="preserve">The interactive tool has been tested also against these elements, so it is safe to say that it is user-friendly. The user-friendliness of technology always depends on the target group / learner characteristics. </t>
  </si>
  <si>
    <t>It is not obvious in this case..</t>
  </si>
  <si>
    <t xml:space="preserve">The interactive tool uses a simple software and the learner can quickly start to use the tool, all the materials can also be downloaded. </t>
  </si>
  <si>
    <t>Downloadable course materials are contradictory to only online learning and activities as they suggest that you download them and learn them in an old-fashioned passive way. VLE Moodle</t>
  </si>
  <si>
    <t>The interactive tool has a chat space which allows the users to communicate with each other. Forums and chatrooms can be used as a systematic part of the learning process by regularly providing topics to be discussed and by providing some feedback to the discussion.  This kind of activities support group work and peer assessment.</t>
  </si>
  <si>
    <t xml:space="preserve">Not available for the tool. </t>
  </si>
  <si>
    <t>There is no learning without assessment, consequently this questions the course itself. The self assesment is needful.</t>
  </si>
  <si>
    <t xml:space="preserve"> glossary at the end of each module is provided </t>
  </si>
  <si>
    <t xml:space="preserve">The content of the learning interactive tool has been tested and validated by users and experts before a final version was available. Hence, the content has been adapted to the style the learner found most useful and clear. </t>
  </si>
  <si>
    <t>Some say that  providing the course material in a text format and  in an audio format as well deteriorates the learning process, consequently, the lack of audio materials should not be taken as a disadvantage.</t>
  </si>
  <si>
    <t>The learners are informed about the requirements of the interactive tools, and as mentioned above the learning content has been tested and validated by the target group in order to better meet their needs.</t>
  </si>
  <si>
    <t xml:space="preserve"> Does the trainers know what the learners must to know to complete the course. It seems that they do not.</t>
  </si>
  <si>
    <t xml:space="preserve">The tool makes use of online resources such as videos and pictures to empower the content. It is very easy to access the main learning modules. </t>
  </si>
  <si>
    <t>The content has been subjected to IPR agreement between the partnership that developed and implemented the interactive tool and content. It is possible for third parties to use the content, but only by contacting the coordinator and also depending on their objective with use of the content</t>
  </si>
  <si>
    <t>The interactive tool provides a logical strcuture for the learners to quickly engage themselves in the learning process and content</t>
  </si>
  <si>
    <t>The curriculum material is modular and customisable. Can be left some part and it will not be useless either if you do not follow the serias.</t>
  </si>
  <si>
    <t>The interactive tool contains national references and links (also at a European level) to learners who would like to explore more</t>
  </si>
  <si>
    <t xml:space="preserve">The FREE project included the development of the interactive tool, which is an online ICT tool including interactive settings for users to communicate with other users and collaborate at the same time, while learning. </t>
  </si>
  <si>
    <t>The provision of tools of interactivitiy is not the same as interactivity.  If the use of a chatroom is just a possibility and not used for learning purposes, still much is to be done for full-scale interactivity.</t>
  </si>
  <si>
    <t xml:space="preserve">The user when entering the interactive tool has acess to technical support and help and an guide to how to use the interactive tool is provided. </t>
  </si>
  <si>
    <t>Technological help is not equal to pedagogical help, just a kind of support. No evidence of ful-scale pedagogical help.</t>
  </si>
  <si>
    <t xml:space="preserve">The interactive tool is a learning resource, in which the users have the flexibility to use/learn from it when they feel like, hence no scheduling has been implemented to provide the users with the maximum opportunity to learn at their own paste. </t>
  </si>
  <si>
    <t xml:space="preserve">Again what is possible is not necessarily part of the course. </t>
  </si>
  <si>
    <t xml:space="preserve">Through the online tool it is possible to provide feedback, comments and opinions. </t>
  </si>
  <si>
    <t>Curriculum of the FREE Project Interactive Tool</t>
  </si>
  <si>
    <t>Case authors</t>
  </si>
  <si>
    <t xml:space="preserve">Mette Christiansen, SPI Sociedade Portuguesa de Inovacao </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</si>
</sst>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indexed="10"/>
      <name val="Calibri"/>
      <family val="2"/>
      <charset val="186"/>
    </font>
    <font>
      <b/>
      <sz val="11"/>
      <color indexed="8"/>
      <name val="Calibri"/>
      <family val="2"/>
      <charset val="186"/>
    </font>
    <font>
      <b/>
      <i/>
      <sz val="11"/>
      <color indexed="8"/>
      <name val="Calibri"/>
      <family val="2"/>
      <charset val="186"/>
    </font>
    <font>
      <b/>
      <sz val="10"/>
      <color indexed="8"/>
      <name val="Arial"/>
      <family val="2"/>
    </font>
    <font>
      <i/>
      <sz val="11"/>
      <color indexed="8"/>
      <name val="Calibri"/>
      <family val="2"/>
      <charset val="186"/>
    </font>
    <font>
      <b/>
      <sz val="11"/>
      <color indexed="8"/>
      <name val="Calibri"/>
      <family val="2"/>
    </font>
    <font>
      <sz val="11"/>
      <color indexed="10"/>
      <name val="Calibri"/>
      <family val="2"/>
      <charset val="186"/>
    </font>
    <font>
      <b/>
      <sz val="8"/>
      <color indexed="8"/>
      <name val="Calibri"/>
      <family val="2"/>
    </font>
    <font>
      <b/>
      <sz val="11"/>
      <name val="Calibri"/>
      <family val="2"/>
    </font>
    <font>
      <i/>
      <sz val="11"/>
      <color indexed="8"/>
      <name val="Calibri"/>
      <family val="2"/>
    </font>
    <font>
      <b/>
      <i/>
      <sz val="11"/>
      <name val="Calibri"/>
      <family val="2"/>
    </font>
    <font>
      <b/>
      <sz val="11"/>
      <name val="Calibri"/>
      <family val="2"/>
      <charset val="186"/>
    </font>
    <font>
      <b/>
      <sz val="11"/>
      <color indexed="30"/>
      <name val="Calibri"/>
      <family val="2"/>
    </font>
    <font>
      <sz val="10"/>
      <color indexed="8"/>
      <name val="Calibri"/>
      <family val="2"/>
      <charset val="186"/>
    </font>
    <font>
      <sz val="10"/>
      <name val="Calibri"/>
      <family val="2"/>
      <charset val="186"/>
    </font>
    <font>
      <sz val="10"/>
      <color indexed="30"/>
      <name val="Calibri"/>
      <family val="2"/>
      <charset val="186"/>
    </font>
    <font>
      <sz val="9"/>
      <color indexed="81"/>
      <name val="Tahoma"/>
      <family val="2"/>
    </font>
    <font>
      <b/>
      <sz val="9"/>
      <color indexed="81"/>
      <name val="Tahoma"/>
      <family val="2"/>
    </font>
    <font>
      <b/>
      <sz val="11"/>
      <color indexed="30"/>
      <name val="Calibri"/>
      <family val="2"/>
      <charset val="186"/>
    </font>
    <font>
      <sz val="11"/>
      <color indexed="8"/>
      <name val="Calibri"/>
      <family val="2"/>
      <charset val="186"/>
    </font>
    <font>
      <sz val="11"/>
      <color indexed="30"/>
      <name val="Calibri"/>
      <family val="2"/>
      <charset val="186"/>
    </font>
    <font>
      <sz val="11"/>
      <name val="Calibri"/>
      <family val="2"/>
      <charset val="186"/>
    </font>
    <font>
      <i/>
      <sz val="11"/>
      <name val="Calibri"/>
      <family val="2"/>
      <charset val="186"/>
    </font>
  </fonts>
  <fills count="7">
    <fill>
      <patternFill patternType="none"/>
    </fill>
    <fill>
      <patternFill patternType="gray125"/>
    </fill>
    <fill>
      <patternFill patternType="solid">
        <fgColor indexed="50"/>
        <bgColor indexed="64"/>
      </patternFill>
    </fill>
    <fill>
      <patternFill patternType="solid">
        <fgColor indexed="26"/>
        <bgColor indexed="64"/>
      </patternFill>
    </fill>
    <fill>
      <patternFill patternType="solid">
        <fgColor indexed="44"/>
        <bgColor indexed="64"/>
      </patternFill>
    </fill>
    <fill>
      <patternFill patternType="solid">
        <fgColor indexed="49"/>
        <bgColor indexed="64"/>
      </patternFill>
    </fill>
    <fill>
      <patternFill patternType="solid">
        <fgColor theme="0"/>
        <bgColor indexed="64"/>
      </patternFill>
    </fill>
  </fills>
  <borders count="28">
    <border>
      <left/>
      <right/>
      <top/>
      <bottom/>
      <diagonal/>
    </border>
    <border>
      <left/>
      <right/>
      <top/>
      <bottom style="thick">
        <color indexed="10"/>
      </bottom>
      <diagonal/>
    </border>
    <border>
      <left/>
      <right style="thick">
        <color indexed="10"/>
      </right>
      <top/>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style="medium">
        <color indexed="10"/>
      </left>
      <right style="medium">
        <color indexed="10"/>
      </right>
      <top style="medium">
        <color indexed="10"/>
      </top>
      <bottom style="medium">
        <color indexed="1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10"/>
      </left>
      <right style="medium">
        <color indexed="10"/>
      </right>
      <top/>
      <bottom style="medium">
        <color indexed="10"/>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9" fontId="27" fillId="0" borderId="0" applyFont="0" applyFill="0" applyBorder="0" applyAlignment="0" applyProtection="0"/>
  </cellStyleXfs>
  <cellXfs count="149">
    <xf numFmtId="0" fontId="0" fillId="0" borderId="0" xfId="0"/>
    <xf numFmtId="0" fontId="0" fillId="0" borderId="1" xfId="0" applyBorder="1"/>
    <xf numFmtId="0" fontId="0" fillId="0" borderId="2"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3" xfId="0" applyBorder="1" applyAlignment="1">
      <alignment horizontal="center" vertical="top"/>
    </xf>
    <xf numFmtId="0" fontId="0" fillId="0" borderId="3"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3"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19" fillId="2" borderId="0" xfId="0" applyFont="1" applyFill="1" applyAlignment="1">
      <alignment horizontal="left" vertical="top"/>
    </xf>
    <xf numFmtId="0" fontId="21" fillId="0" borderId="0" xfId="0" applyFont="1" applyAlignment="1">
      <alignment horizontal="left" vertical="top"/>
    </xf>
    <xf numFmtId="0" fontId="21" fillId="0" borderId="3" xfId="0" applyFont="1" applyBorder="1" applyAlignment="1">
      <alignment horizontal="center" vertical="top"/>
    </xf>
    <xf numFmtId="10" fontId="13" fillId="0" borderId="0" xfId="0" applyNumberFormat="1" applyFont="1" applyBorder="1" applyAlignment="1">
      <alignment horizontal="left" vertical="top"/>
    </xf>
    <xf numFmtId="0" fontId="9" fillId="0" borderId="3" xfId="0" applyFont="1" applyBorder="1" applyAlignment="1">
      <alignment horizontal="left" vertical="top"/>
    </xf>
    <xf numFmtId="0" fontId="0" fillId="0" borderId="3" xfId="0" applyBorder="1" applyAlignment="1">
      <alignment horizontal="left" vertical="top"/>
    </xf>
    <xf numFmtId="0" fontId="21" fillId="0" borderId="3" xfId="0" applyFont="1" applyBorder="1" applyAlignment="1">
      <alignment horizontal="left" vertical="top"/>
    </xf>
    <xf numFmtId="0" fontId="22" fillId="0" borderId="3" xfId="0" applyFont="1" applyBorder="1" applyAlignment="1">
      <alignment horizontal="left" vertical="top" wrapText="1"/>
    </xf>
    <xf numFmtId="0" fontId="21" fillId="0" borderId="3" xfId="0" applyFont="1" applyBorder="1" applyAlignment="1">
      <alignment horizontal="left" vertical="top" wrapText="1"/>
    </xf>
    <xf numFmtId="0" fontId="11" fillId="0" borderId="3"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6"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17" fillId="0" borderId="0" xfId="0" applyFont="1" applyBorder="1" applyAlignment="1">
      <alignment horizontal="right" vertical="top"/>
    </xf>
    <xf numFmtId="0" fontId="28" fillId="0" borderId="7" xfId="0" applyFont="1" applyBorder="1" applyAlignment="1">
      <alignment horizontal="left" vertical="top" wrapText="1"/>
    </xf>
    <xf numFmtId="164" fontId="21" fillId="2" borderId="3" xfId="1" applyNumberFormat="1" applyFont="1" applyFill="1" applyBorder="1" applyAlignment="1">
      <alignment horizontal="center" vertical="top"/>
    </xf>
    <xf numFmtId="164" fontId="21" fillId="5" borderId="3" xfId="1" applyNumberFormat="1" applyFont="1" applyFill="1" applyBorder="1" applyAlignment="1">
      <alignment horizontal="center" vertical="top"/>
    </xf>
    <xf numFmtId="0" fontId="22" fillId="0" borderId="3" xfId="0" applyFont="1" applyBorder="1" applyAlignment="1">
      <alignment horizontal="left" vertical="center" wrapText="1"/>
    </xf>
    <xf numFmtId="0" fontId="21" fillId="0" borderId="3" xfId="0" applyFont="1" applyBorder="1" applyAlignment="1">
      <alignment horizontal="left" vertical="center" wrapText="1"/>
    </xf>
    <xf numFmtId="9" fontId="9" fillId="0" borderId="3" xfId="1" applyFont="1" applyBorder="1" applyAlignment="1">
      <alignment horizontal="left" vertical="top"/>
    </xf>
    <xf numFmtId="0" fontId="22" fillId="0" borderId="3" xfId="0" applyFont="1" applyBorder="1" applyAlignment="1">
      <alignment horizontal="center" vertical="top"/>
    </xf>
    <xf numFmtId="0" fontId="9" fillId="0" borderId="8" xfId="0" applyFont="1" applyBorder="1" applyAlignment="1">
      <alignment horizontal="left" vertical="top"/>
    </xf>
    <xf numFmtId="0" fontId="8" fillId="0" borderId="9" xfId="0" applyFont="1" applyBorder="1" applyAlignment="1">
      <alignment horizontal="left" vertical="top"/>
    </xf>
    <xf numFmtId="0" fontId="9" fillId="0" borderId="10" xfId="0" applyFont="1" applyBorder="1" applyAlignment="1">
      <alignment horizontal="left" vertical="center" wrapText="1"/>
    </xf>
    <xf numFmtId="0" fontId="26" fillId="2" borderId="3" xfId="0" applyFont="1" applyFill="1" applyBorder="1" applyAlignment="1">
      <alignment horizontal="center" wrapText="1"/>
    </xf>
    <xf numFmtId="0" fontId="19" fillId="5" borderId="3" xfId="0" applyFont="1" applyFill="1" applyBorder="1" applyAlignment="1">
      <alignment horizontal="center" wrapText="1"/>
    </xf>
    <xf numFmtId="0" fontId="19" fillId="2" borderId="3" xfId="0" applyFont="1" applyFill="1" applyBorder="1" applyAlignment="1">
      <alignment horizontal="center" vertical="top"/>
    </xf>
    <xf numFmtId="0" fontId="19" fillId="5" borderId="3" xfId="0" applyFont="1" applyFill="1" applyBorder="1" applyAlignment="1">
      <alignment horizontal="center" vertical="top" wrapText="1"/>
    </xf>
    <xf numFmtId="0" fontId="0" fillId="0" borderId="10" xfId="0" applyBorder="1" applyAlignment="1">
      <alignment horizontal="left" vertical="top"/>
    </xf>
    <xf numFmtId="0" fontId="9" fillId="2" borderId="3"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0" fillId="0" borderId="12" xfId="0" applyFont="1" applyBorder="1" applyAlignment="1">
      <alignment horizontal="left" vertical="top"/>
    </xf>
    <xf numFmtId="1" fontId="10" fillId="0" borderId="13" xfId="0" applyNumberFormat="1" applyFont="1" applyBorder="1" applyAlignment="1">
      <alignment horizontal="center" vertical="top"/>
    </xf>
    <xf numFmtId="0" fontId="10" fillId="0" borderId="13" xfId="0" applyFont="1" applyBorder="1" applyAlignment="1">
      <alignment horizontal="left" vertical="top"/>
    </xf>
    <xf numFmtId="10" fontId="13" fillId="0" borderId="6" xfId="0" applyNumberFormat="1" applyFont="1" applyBorder="1" applyAlignment="1">
      <alignment horizontal="center" vertical="top"/>
    </xf>
    <xf numFmtId="0" fontId="9" fillId="0" borderId="11" xfId="0" applyFont="1" applyBorder="1" applyAlignment="1">
      <alignment vertical="top"/>
    </xf>
    <xf numFmtId="0" fontId="9" fillId="2" borderId="3" xfId="0" applyFont="1" applyFill="1" applyBorder="1" applyAlignment="1">
      <alignment horizontal="center" vertical="top"/>
    </xf>
    <xf numFmtId="0" fontId="19" fillId="5" borderId="11" xfId="0" applyFont="1" applyFill="1" applyBorder="1" applyAlignment="1">
      <alignment horizontal="center" vertical="top" wrapText="1"/>
    </xf>
    <xf numFmtId="0" fontId="0" fillId="0" borderId="14" xfId="0" applyBorder="1" applyAlignment="1">
      <alignment horizontal="left" vertical="top"/>
    </xf>
    <xf numFmtId="9" fontId="13" fillId="0" borderId="6" xfId="0" applyNumberFormat="1" applyFont="1" applyBorder="1" applyAlignment="1">
      <alignment horizontal="center" vertical="center"/>
    </xf>
    <xf numFmtId="164" fontId="0" fillId="0" borderId="3" xfId="0" applyNumberFormat="1" applyBorder="1" applyAlignment="1">
      <alignment horizontal="center" vertical="top"/>
    </xf>
    <xf numFmtId="0" fontId="9" fillId="0" borderId="12" xfId="0" applyFont="1" applyBorder="1" applyAlignment="1">
      <alignment horizontal="left" vertical="top" wrapText="1"/>
    </xf>
    <xf numFmtId="0" fontId="0" fillId="0" borderId="10"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lignment horizontal="left" vertical="top"/>
    </xf>
    <xf numFmtId="10" fontId="13" fillId="0" borderId="15" xfId="0" applyNumberFormat="1" applyFont="1" applyBorder="1" applyAlignment="1">
      <alignment horizontal="left" vertical="top"/>
    </xf>
    <xf numFmtId="0" fontId="9" fillId="0" borderId="9" xfId="0" applyFont="1" applyBorder="1" applyAlignment="1">
      <alignment horizontal="left" vertical="top" wrapText="1"/>
    </xf>
    <xf numFmtId="0" fontId="9" fillId="0" borderId="9" xfId="0" applyFont="1" applyBorder="1" applyAlignment="1">
      <alignment horizontal="left" vertical="top"/>
    </xf>
    <xf numFmtId="0" fontId="9" fillId="0" borderId="12" xfId="0" applyFont="1" applyBorder="1" applyAlignment="1">
      <alignment horizontal="left" vertical="top"/>
    </xf>
    <xf numFmtId="0" fontId="9" fillId="0" borderId="10" xfId="0" applyFont="1" applyBorder="1" applyAlignment="1">
      <alignment horizontal="left" vertical="top" wrapText="1"/>
    </xf>
    <xf numFmtId="0" fontId="11" fillId="0" borderId="10" xfId="0" applyFont="1" applyBorder="1" applyAlignment="1">
      <alignment horizontal="left" vertical="top" wrapText="1"/>
    </xf>
    <xf numFmtId="0" fontId="12" fillId="0" borderId="0" xfId="0" applyFont="1" applyAlignment="1">
      <alignment horizontal="center" vertical="top"/>
    </xf>
    <xf numFmtId="0" fontId="11" fillId="0" borderId="9" xfId="0" applyFont="1" applyBorder="1" applyAlignment="1">
      <alignment horizontal="left" vertical="top" wrapText="1"/>
    </xf>
    <xf numFmtId="0" fontId="0" fillId="0" borderId="9" xfId="0" applyBorder="1" applyAlignment="1">
      <alignment horizontal="center" vertical="top"/>
    </xf>
    <xf numFmtId="165" fontId="10" fillId="0" borderId="13" xfId="0" applyNumberFormat="1" applyFont="1" applyBorder="1" applyAlignment="1">
      <alignment horizontal="left" vertical="top"/>
    </xf>
    <xf numFmtId="0" fontId="0" fillId="0" borderId="3" xfId="0" applyBorder="1" applyAlignment="1" applyProtection="1">
      <alignment horizontal="left" vertical="top"/>
      <protection locked="0"/>
    </xf>
    <xf numFmtId="0" fontId="21" fillId="0" borderId="3" xfId="0" applyFont="1" applyBorder="1" applyAlignment="1" applyProtection="1">
      <alignment horizontal="left" vertical="top" wrapText="1"/>
      <protection locked="0"/>
    </xf>
    <xf numFmtId="0" fontId="23" fillId="0" borderId="3" xfId="0" applyFont="1" applyBorder="1" applyAlignment="1" applyProtection="1">
      <alignment horizontal="left" vertical="top" wrapText="1"/>
      <protection locked="0"/>
    </xf>
    <xf numFmtId="0" fontId="23" fillId="0" borderId="16"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0" fillId="4" borderId="3" xfId="0" applyFill="1" applyBorder="1" applyAlignment="1">
      <alignment horizontal="center" vertical="center"/>
    </xf>
    <xf numFmtId="0" fontId="1" fillId="4" borderId="17" xfId="0" applyFont="1" applyFill="1" applyBorder="1" applyAlignment="1">
      <alignment horizontal="center" wrapText="1"/>
    </xf>
    <xf numFmtId="0" fontId="0" fillId="0" borderId="18" xfId="0" applyBorder="1"/>
    <xf numFmtId="0" fontId="1" fillId="6" borderId="0" xfId="0" applyFont="1" applyFill="1"/>
    <xf numFmtId="0" fontId="1" fillId="4" borderId="2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0" fillId="0" borderId="0" xfId="0" applyBorder="1" applyAlignment="1">
      <alignment horizont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11" xfId="0" applyFont="1" applyBorder="1" applyAlignment="1">
      <alignment horizontal="left" wrapText="1"/>
    </xf>
    <xf numFmtId="0" fontId="1" fillId="4" borderId="19" xfId="0" applyFont="1" applyFill="1" applyBorder="1" applyAlignment="1">
      <alignment horizontal="center" wrapText="1"/>
    </xf>
    <xf numFmtId="0" fontId="1" fillId="4" borderId="20" xfId="0" applyFont="1" applyFill="1" applyBorder="1" applyAlignment="1">
      <alignment horizontal="center" wrapText="1"/>
    </xf>
    <xf numFmtId="0" fontId="1" fillId="4" borderId="21" xfId="0" applyFont="1" applyFill="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8" xfId="0" applyFont="1" applyBorder="1" applyAlignment="1">
      <alignment horizont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0" fillId="4" borderId="3" xfId="0" applyFill="1" applyBorder="1" applyAlignment="1">
      <alignment horizontal="center" wrapText="1"/>
    </xf>
    <xf numFmtId="0" fontId="1" fillId="6" borderId="3" xfId="0" applyFont="1" applyFill="1" applyBorder="1" applyAlignment="1" applyProtection="1">
      <alignment horizontal="center" vertical="center" wrapText="1"/>
      <protection locked="0"/>
    </xf>
    <xf numFmtId="0" fontId="29" fillId="0" borderId="25" xfId="0" applyFont="1" applyBorder="1" applyAlignment="1" applyProtection="1">
      <alignment horizontal="center" vertical="top" wrapText="1"/>
      <protection locked="0"/>
    </xf>
    <xf numFmtId="0" fontId="29" fillId="0" borderId="26" xfId="0" applyFont="1" applyBorder="1" applyAlignment="1" applyProtection="1">
      <alignment horizontal="center" vertical="top" wrapText="1"/>
      <protection locked="0"/>
    </xf>
    <xf numFmtId="0" fontId="29" fillId="0" borderId="8" xfId="0" applyFont="1" applyBorder="1" applyAlignment="1" applyProtection="1">
      <alignment horizontal="center" vertical="top" wrapText="1"/>
      <protection locked="0"/>
    </xf>
    <xf numFmtId="0" fontId="0" fillId="0" borderId="25" xfId="0" applyBorder="1" applyAlignment="1" applyProtection="1">
      <alignment horizontal="center" vertical="top" wrapText="1"/>
      <protection locked="0"/>
    </xf>
    <xf numFmtId="0" fontId="0" fillId="0" borderId="2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30" fillId="0" borderId="3" xfId="0" applyFont="1"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9" xfId="0" applyFont="1" applyBorder="1" applyAlignment="1">
      <alignment horizontal="right" vertical="top"/>
    </xf>
    <xf numFmtId="0" fontId="9" fillId="0" borderId="10" xfId="0" applyFont="1" applyBorder="1" applyAlignment="1">
      <alignment horizontal="right" vertical="top"/>
    </xf>
    <xf numFmtId="0" fontId="9" fillId="0" borderId="11" xfId="0" applyFont="1" applyBorder="1" applyAlignment="1">
      <alignment horizontal="right" vertical="top"/>
    </xf>
    <xf numFmtId="0" fontId="17" fillId="0" borderId="0" xfId="0" applyFont="1" applyAlignment="1">
      <alignment horizontal="right" vertical="top"/>
    </xf>
    <xf numFmtId="0" fontId="13" fillId="0" borderId="14" xfId="0" applyFont="1" applyBorder="1" applyAlignment="1">
      <alignment horizontal="right" vertical="top"/>
    </xf>
    <xf numFmtId="0" fontId="0" fillId="0" borderId="3" xfId="0" applyBorder="1" applyAlignment="1" applyProtection="1">
      <alignment horizontal="center" vertical="top" wrapText="1"/>
      <protection locked="0"/>
    </xf>
    <xf numFmtId="0" fontId="0" fillId="0" borderId="3" xfId="0" applyBorder="1" applyAlignment="1" applyProtection="1">
      <alignment horizontal="center" vertical="top"/>
      <protection locked="0"/>
    </xf>
    <xf numFmtId="0" fontId="29" fillId="0" borderId="3" xfId="0" applyFont="1" applyBorder="1" applyAlignment="1" applyProtection="1">
      <alignment horizontal="center" vertical="top" wrapText="1"/>
      <protection locked="0"/>
    </xf>
    <xf numFmtId="0" fontId="29" fillId="0" borderId="27" xfId="0" applyFont="1" applyBorder="1" applyAlignment="1" applyProtection="1">
      <alignment horizontal="center" vertical="top" wrapText="1"/>
      <protection locked="0"/>
    </xf>
    <xf numFmtId="0" fontId="29" fillId="0" borderId="12" xfId="0" applyFont="1" applyBorder="1" applyAlignment="1" applyProtection="1">
      <alignment horizontal="center" vertical="top" wrapText="1"/>
      <protection locked="0"/>
    </xf>
    <xf numFmtId="0" fontId="4" fillId="6" borderId="0" xfId="0" applyFont="1" applyFill="1"/>
    <xf numFmtId="0" fontId="5" fillId="6" borderId="0" xfId="0" applyFont="1" applyFill="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76975" y="9610725"/>
          <a:ext cx="838200" cy="295275"/>
        </a:xfrm>
        <a:prstGeom prst="rect">
          <a:avLst/>
        </a:prstGeom>
        <a:noFill/>
        <a:ln w="9525">
          <a:noFill/>
          <a:miter lim="800000"/>
          <a:headEnd/>
          <a:tailEnd/>
        </a:ln>
      </xdr:spPr>
    </xdr:pic>
    <xdr:clientData/>
  </xdr:twoCellAnchor>
  <xdr:twoCellAnchor editAs="oneCell">
    <xdr:from>
      <xdr:col>1</xdr:col>
      <xdr:colOff>0</xdr:colOff>
      <xdr:row>0</xdr:row>
      <xdr:rowOff>19050</xdr:rowOff>
    </xdr:from>
    <xdr:to>
      <xdr:col>2</xdr:col>
      <xdr:colOff>304800</xdr:colOff>
      <xdr:row>1</xdr:row>
      <xdr:rowOff>19050</xdr:rowOff>
    </xdr:to>
    <xdr:pic>
      <xdr:nvPicPr>
        <xdr:cNvPr id="8194" name="Picture 3" descr="eu-flag.png"/>
        <xdr:cNvPicPr>
          <a:picLocks noChangeAspect="1"/>
        </xdr:cNvPicPr>
      </xdr:nvPicPr>
      <xdr:blipFill>
        <a:blip xmlns:r="http://schemas.openxmlformats.org/officeDocument/2006/relationships" r:embed="rId3" cstate="print"/>
        <a:srcRect t="22656" r="87190" b="16406"/>
        <a:stretch>
          <a:fillRect/>
        </a:stretch>
      </xdr:blipFill>
      <xdr:spPr bwMode="auto">
        <a:xfrm>
          <a:off x="152400" y="19050"/>
          <a:ext cx="1143000" cy="752475"/>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819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a:ln w="9525">
          <a:noFill/>
          <a:miter lim="800000"/>
          <a:headEnd/>
          <a:tailEnd/>
        </a:ln>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819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208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53525" y="16992600"/>
          <a:ext cx="9525" cy="295275"/>
        </a:xfrm>
        <a:prstGeom prst="rect">
          <a:avLst/>
        </a:prstGeom>
        <a:noFill/>
        <a:ln w="9525">
          <a:noFill/>
          <a:miter lim="800000"/>
          <a:headEnd/>
          <a:tailEnd/>
        </a:ln>
      </xdr:spPr>
    </xdr:pic>
    <xdr:clientData/>
  </xdr:twoCellAnchor>
  <xdr:twoCellAnchor editAs="oneCell">
    <xdr:from>
      <xdr:col>10</xdr:col>
      <xdr:colOff>0</xdr:colOff>
      <xdr:row>46</xdr:row>
      <xdr:rowOff>0</xdr:rowOff>
    </xdr:from>
    <xdr:to>
      <xdr:col>10</xdr:col>
      <xdr:colOff>838200</xdr:colOff>
      <xdr:row>46</xdr:row>
      <xdr:rowOff>295275</xdr:rowOff>
    </xdr:to>
    <xdr:pic>
      <xdr:nvPicPr>
        <xdr:cNvPr id="208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53525" y="16992600"/>
          <a:ext cx="838200" cy="295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514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515475" y="11801475"/>
          <a:ext cx="0" cy="295275"/>
        </a:xfrm>
        <a:prstGeom prst="rect">
          <a:avLst/>
        </a:prstGeom>
        <a:noFill/>
        <a:ln w="9525">
          <a:noFill/>
          <a:miter lim="800000"/>
          <a:headEnd/>
          <a:tailEnd/>
        </a:ln>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514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15475" y="11801475"/>
          <a:ext cx="838200" cy="2952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412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9201150" y="13192125"/>
          <a:ext cx="0" cy="514350"/>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0</xdr:colOff>
      <xdr:row>38</xdr:row>
      <xdr:rowOff>295275</xdr:rowOff>
    </xdr:to>
    <xdr:pic>
      <xdr:nvPicPr>
        <xdr:cNvPr id="4126"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6867525" y="13192125"/>
          <a:ext cx="0" cy="295275"/>
        </a:xfrm>
        <a:prstGeom prst="rect">
          <a:avLst/>
        </a:prstGeom>
        <a:noFill/>
        <a:ln w="9525">
          <a:noFill/>
          <a:miter lim="800000"/>
          <a:headEnd/>
          <a:tailEnd/>
        </a:ln>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412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67525" y="13192125"/>
          <a:ext cx="838200" cy="295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30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048500" y="8191500"/>
          <a:ext cx="0" cy="295275"/>
        </a:xfrm>
        <a:prstGeom prst="rect">
          <a:avLst/>
        </a:prstGeom>
        <a:noFill/>
        <a:ln w="9525">
          <a:noFill/>
          <a:miter lim="800000"/>
          <a:headEnd/>
          <a:tailEnd/>
        </a:ln>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09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86875" y="8191500"/>
          <a:ext cx="838200" cy="295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A1:AI28"/>
  <sheetViews>
    <sheetView tabSelected="1" zoomScaleNormal="100" workbookViewId="0">
      <selection activeCell="J35" sqref="J35"/>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1:35" ht="59.25" customHeight="1" thickBot="1">
      <c r="C1" s="107" t="s">
        <v>155</v>
      </c>
      <c r="D1" s="107"/>
      <c r="E1" s="107"/>
      <c r="F1" s="107"/>
      <c r="G1" s="107"/>
      <c r="H1" s="107"/>
      <c r="I1" s="107"/>
      <c r="J1" s="107"/>
      <c r="K1" s="107"/>
    </row>
    <row r="2" spans="1:35" s="23" customFormat="1" ht="21.75" customHeight="1" thickBot="1">
      <c r="A2" s="102"/>
      <c r="B2" s="114" t="s">
        <v>189</v>
      </c>
      <c r="C2" s="115"/>
      <c r="D2" s="115"/>
      <c r="E2" s="115"/>
      <c r="F2" s="115"/>
      <c r="G2" s="115"/>
      <c r="H2" s="115"/>
      <c r="I2" s="115"/>
      <c r="J2" s="115"/>
      <c r="K2" s="115"/>
      <c r="L2" s="116"/>
      <c r="M2"/>
      <c r="N2"/>
      <c r="O2"/>
      <c r="P2"/>
      <c r="Q2"/>
      <c r="R2"/>
      <c r="S2"/>
      <c r="T2" s="102"/>
      <c r="U2" s="102"/>
      <c r="V2" s="102"/>
      <c r="W2" s="102"/>
      <c r="X2" s="102"/>
      <c r="Y2" s="102"/>
      <c r="Z2" s="102"/>
      <c r="AA2" s="102"/>
      <c r="AB2" s="102"/>
      <c r="AC2" s="102"/>
      <c r="AD2" s="102"/>
      <c r="AE2" s="102"/>
      <c r="AF2" s="102"/>
      <c r="AG2" s="102"/>
      <c r="AH2" s="102"/>
      <c r="AI2" s="102"/>
    </row>
    <row r="3" spans="1:35" s="23" customFormat="1" ht="32.25" customHeight="1" thickTop="1">
      <c r="A3" s="102"/>
      <c r="B3" s="103" t="s">
        <v>202</v>
      </c>
      <c r="C3" s="104"/>
      <c r="D3" s="104"/>
      <c r="E3" s="127" t="s">
        <v>240</v>
      </c>
      <c r="F3" s="127"/>
      <c r="G3" s="127"/>
      <c r="H3" s="127"/>
      <c r="I3" s="127"/>
      <c r="J3" s="127"/>
      <c r="K3" s="127"/>
      <c r="L3" s="100"/>
      <c r="M3"/>
      <c r="N3"/>
      <c r="O3"/>
      <c r="P3"/>
      <c r="Q3"/>
      <c r="R3"/>
      <c r="S3"/>
      <c r="T3" s="102"/>
      <c r="U3" s="102"/>
      <c r="V3" s="102"/>
      <c r="W3" s="102"/>
      <c r="X3" s="102"/>
      <c r="Y3" s="102"/>
      <c r="Z3" s="102"/>
      <c r="AA3" s="102"/>
      <c r="AB3" s="102"/>
      <c r="AC3" s="102"/>
      <c r="AD3" s="102"/>
      <c r="AE3" s="102"/>
      <c r="AF3" s="102"/>
      <c r="AG3" s="102"/>
      <c r="AH3" s="102"/>
      <c r="AI3" s="102"/>
    </row>
    <row r="4" spans="1:35" s="23" customFormat="1" ht="32.25" customHeight="1">
      <c r="A4" s="102"/>
      <c r="B4" s="103" t="s">
        <v>241</v>
      </c>
      <c r="C4" s="104"/>
      <c r="D4" s="104"/>
      <c r="E4" s="127" t="s">
        <v>242</v>
      </c>
      <c r="F4" s="127"/>
      <c r="G4" s="127"/>
      <c r="H4" s="127"/>
      <c r="I4" s="127"/>
      <c r="J4" s="127"/>
      <c r="K4" s="127"/>
      <c r="L4" s="100"/>
      <c r="M4"/>
      <c r="N4"/>
      <c r="O4"/>
      <c r="P4"/>
      <c r="Q4"/>
      <c r="R4"/>
      <c r="S4"/>
      <c r="T4" s="102"/>
      <c r="U4" s="102"/>
      <c r="V4" s="102"/>
      <c r="W4" s="102"/>
      <c r="X4" s="102"/>
      <c r="Y4" s="102"/>
      <c r="Z4" s="102"/>
      <c r="AA4" s="102"/>
      <c r="AB4" s="102"/>
      <c r="AC4" s="102"/>
      <c r="AD4" s="102"/>
      <c r="AE4" s="102"/>
      <c r="AF4" s="102"/>
      <c r="AG4" s="102"/>
      <c r="AH4" s="102"/>
      <c r="AI4" s="102"/>
    </row>
    <row r="5" spans="1:35" s="23" customFormat="1" ht="32.25" customHeight="1">
      <c r="A5" s="102"/>
      <c r="B5" s="103" t="s">
        <v>203</v>
      </c>
      <c r="C5" s="104"/>
      <c r="D5" s="104"/>
      <c r="E5" s="104" t="s">
        <v>204</v>
      </c>
      <c r="F5" s="104"/>
      <c r="G5" s="104"/>
      <c r="H5" s="104"/>
      <c r="I5" s="104"/>
      <c r="J5" s="104"/>
      <c r="K5" s="104"/>
      <c r="L5" s="100"/>
      <c r="M5"/>
      <c r="N5"/>
      <c r="O5"/>
      <c r="P5"/>
      <c r="Q5"/>
      <c r="R5"/>
      <c r="S5"/>
      <c r="T5" s="102"/>
      <c r="U5" s="102"/>
      <c r="V5" s="102"/>
      <c r="W5" s="102"/>
      <c r="X5" s="102"/>
      <c r="Y5" s="102"/>
      <c r="Z5" s="102"/>
      <c r="AA5" s="102"/>
      <c r="AB5" s="102"/>
      <c r="AC5" s="102"/>
      <c r="AD5" s="102"/>
      <c r="AE5" s="102"/>
      <c r="AF5" s="102"/>
      <c r="AG5" s="102"/>
      <c r="AH5" s="102"/>
      <c r="AI5" s="102"/>
    </row>
    <row r="6" spans="1:35" s="23" customFormat="1" ht="32.25" customHeight="1">
      <c r="A6" s="102"/>
      <c r="B6" s="103" t="s">
        <v>205</v>
      </c>
      <c r="C6" s="104"/>
      <c r="D6" s="104"/>
      <c r="E6" s="104" t="s">
        <v>206</v>
      </c>
      <c r="F6" s="104"/>
      <c r="G6" s="104"/>
      <c r="H6" s="104"/>
      <c r="I6" s="104"/>
      <c r="J6" s="104"/>
      <c r="K6" s="104"/>
      <c r="L6" s="100"/>
      <c r="M6"/>
      <c r="N6"/>
      <c r="O6"/>
      <c r="P6"/>
      <c r="Q6"/>
      <c r="R6"/>
      <c r="S6"/>
      <c r="T6" s="102"/>
      <c r="U6" s="102"/>
      <c r="V6" s="102"/>
      <c r="W6" s="102"/>
      <c r="X6" s="102"/>
      <c r="Y6" s="102"/>
      <c r="Z6" s="102"/>
      <c r="AA6" s="102"/>
      <c r="AB6" s="102"/>
      <c r="AC6" s="102"/>
      <c r="AD6" s="102"/>
      <c r="AE6" s="102"/>
      <c r="AF6" s="102"/>
      <c r="AG6" s="102"/>
      <c r="AH6" s="102"/>
      <c r="AI6" s="102"/>
    </row>
    <row r="7" spans="1:35" s="23" customFormat="1" ht="32.25" customHeight="1">
      <c r="A7" s="102"/>
      <c r="B7" s="105" t="s">
        <v>153</v>
      </c>
      <c r="C7" s="106"/>
      <c r="D7" s="106"/>
      <c r="E7" s="126" t="s">
        <v>154</v>
      </c>
      <c r="F7" s="126"/>
      <c r="G7" s="126"/>
      <c r="H7" s="126"/>
      <c r="I7" s="126"/>
      <c r="J7" s="126"/>
      <c r="K7" s="99"/>
      <c r="L7" s="100"/>
      <c r="M7"/>
      <c r="N7"/>
      <c r="O7"/>
      <c r="P7"/>
      <c r="Q7"/>
      <c r="R7"/>
      <c r="S7"/>
      <c r="T7" s="102"/>
      <c r="U7" s="102"/>
      <c r="V7" s="102"/>
      <c r="W7" s="102"/>
      <c r="X7" s="102"/>
      <c r="Y7" s="102"/>
      <c r="Z7" s="102"/>
      <c r="AA7" s="102"/>
      <c r="AB7" s="102"/>
      <c r="AC7" s="102"/>
      <c r="AD7" s="102"/>
      <c r="AE7" s="102"/>
      <c r="AF7" s="102"/>
      <c r="AG7" s="102"/>
      <c r="AH7" s="102"/>
      <c r="AI7" s="102"/>
    </row>
    <row r="8" spans="1:35" ht="48.75" customHeight="1" thickBot="1">
      <c r="B8" s="117" t="s">
        <v>151</v>
      </c>
      <c r="C8" s="118"/>
      <c r="D8" s="118"/>
      <c r="E8" s="118"/>
      <c r="F8" s="118"/>
      <c r="G8" s="118"/>
      <c r="H8" s="118"/>
      <c r="I8" s="118"/>
      <c r="J8" s="118"/>
      <c r="K8" s="119"/>
      <c r="L8" s="101"/>
    </row>
    <row r="9" spans="1:35" ht="7.5" customHeight="1">
      <c r="B9" s="6"/>
      <c r="C9" s="6"/>
      <c r="D9" s="6"/>
      <c r="E9" s="6"/>
      <c r="F9" s="6"/>
      <c r="G9" s="6"/>
      <c r="H9" s="6"/>
      <c r="I9" s="6"/>
      <c r="J9" s="6"/>
      <c r="K9" s="5"/>
    </row>
    <row r="10" spans="1:35" ht="33" customHeight="1">
      <c r="B10" s="108" t="s">
        <v>0</v>
      </c>
      <c r="C10" s="109"/>
      <c r="D10" s="110"/>
      <c r="E10" s="120" t="s">
        <v>15</v>
      </c>
      <c r="F10" s="121"/>
      <c r="G10" s="121"/>
      <c r="H10" s="121"/>
      <c r="I10" s="121"/>
      <c r="J10" s="121"/>
      <c r="K10" s="122"/>
      <c r="L10" s="3"/>
    </row>
    <row r="11" spans="1:35" ht="7.5" customHeight="1">
      <c r="B11" s="22"/>
      <c r="C11" s="22"/>
      <c r="D11" s="22"/>
      <c r="E11" s="6"/>
      <c r="F11" s="5"/>
      <c r="G11" s="5"/>
      <c r="H11" s="5"/>
      <c r="I11" s="5"/>
      <c r="J11" s="5"/>
      <c r="K11" s="5"/>
    </row>
    <row r="12" spans="1:35" ht="153" customHeight="1">
      <c r="B12" s="108" t="s">
        <v>1</v>
      </c>
      <c r="C12" s="109"/>
      <c r="D12" s="110"/>
      <c r="E12" s="123" t="s">
        <v>152</v>
      </c>
      <c r="F12" s="124"/>
      <c r="G12" s="124"/>
      <c r="H12" s="124"/>
      <c r="I12" s="124"/>
      <c r="J12" s="124"/>
      <c r="K12" s="125"/>
    </row>
    <row r="13" spans="1:35" ht="7.5" customHeight="1">
      <c r="B13" s="24"/>
      <c r="C13" s="24"/>
      <c r="D13" s="24"/>
      <c r="E13" s="5"/>
      <c r="F13" s="5"/>
      <c r="G13" s="5"/>
      <c r="H13" s="5"/>
      <c r="I13" s="5"/>
      <c r="J13" s="5"/>
      <c r="K13" s="5"/>
    </row>
    <row r="14" spans="1:35" ht="74.25" customHeight="1">
      <c r="B14" s="108" t="s">
        <v>190</v>
      </c>
      <c r="C14" s="109"/>
      <c r="D14" s="110"/>
      <c r="E14" s="111" t="s">
        <v>141</v>
      </c>
      <c r="F14" s="112"/>
      <c r="G14" s="112"/>
      <c r="H14" s="112"/>
      <c r="I14" s="112"/>
      <c r="J14" s="112"/>
      <c r="K14" s="113"/>
    </row>
    <row r="15" spans="1:35" ht="6.75" customHeight="1" thickBot="1">
      <c r="J15" s="1"/>
    </row>
    <row r="16" spans="1:35" ht="16.5" thickTop="1" thickBot="1">
      <c r="B16" s="4" t="s">
        <v>2</v>
      </c>
      <c r="I16" s="2"/>
      <c r="J16" s="26">
        <f>SUM(J18:J21)</f>
        <v>0.70074999999999998</v>
      </c>
    </row>
    <row r="17" spans="2:15" s="7" customFormat="1" ht="11.25" customHeight="1" thickTop="1" thickBot="1">
      <c r="B17" s="147"/>
      <c r="C17" s="148"/>
      <c r="D17" s="148"/>
      <c r="O17" s="21"/>
    </row>
    <row r="18" spans="2:15" ht="16.5" thickTop="1" thickBot="1">
      <c r="B18" t="s">
        <v>41</v>
      </c>
      <c r="I18" s="2"/>
      <c r="J18" s="27">
        <f>'A - Didactical solutions'!F44</f>
        <v>0.18333333333333338</v>
      </c>
      <c r="K18" s="25" t="s">
        <v>96</v>
      </c>
      <c r="L18" s="8"/>
    </row>
    <row r="19" spans="2:15" ht="16.5" thickTop="1" thickBot="1">
      <c r="B19" t="s">
        <v>13</v>
      </c>
      <c r="I19" s="2"/>
      <c r="J19" s="28">
        <f>'B - Information technologies'!F31</f>
        <v>0.19800000000000001</v>
      </c>
      <c r="K19" s="25" t="s">
        <v>96</v>
      </c>
      <c r="L19" s="8"/>
    </row>
    <row r="20" spans="2:15" ht="16.5" thickTop="1" thickBot="1">
      <c r="B20" t="s">
        <v>14</v>
      </c>
      <c r="I20" s="2"/>
      <c r="J20" s="28">
        <f>'C - Structure and design'!F36</f>
        <v>0.18266666666666664</v>
      </c>
      <c r="K20" s="25" t="s">
        <v>97</v>
      </c>
      <c r="L20" s="8"/>
    </row>
    <row r="21" spans="2:15" ht="16.5" thickTop="1" thickBot="1">
      <c r="B21" t="s">
        <v>42</v>
      </c>
      <c r="I21" s="2"/>
      <c r="J21" s="28">
        <f>'D - Learning organization'!F24</f>
        <v>0.13674999999999998</v>
      </c>
      <c r="K21" s="25" t="s">
        <v>97</v>
      </c>
      <c r="L21" s="8"/>
    </row>
    <row r="22" spans="2:15" ht="15.75" thickTop="1"/>
    <row r="23" spans="2:15" ht="16.5" hidden="1" thickTop="1" thickBot="1">
      <c r="B23" s="4" t="s">
        <v>158</v>
      </c>
      <c r="J23" s="47">
        <f>SUM(J25:J28)</f>
        <v>0.53733333333333333</v>
      </c>
    </row>
    <row r="24" spans="2:15" ht="8.25" hidden="1" customHeight="1" thickTop="1" thickBot="1"/>
    <row r="25" spans="2:15" ht="16.5" hidden="1" thickTop="1" thickBot="1">
      <c r="B25" t="s">
        <v>41</v>
      </c>
      <c r="I25" s="2"/>
      <c r="J25" s="27">
        <f>'A - Didactical solutions'!G44</f>
        <v>0.13500000000000001</v>
      </c>
      <c r="K25" s="25" t="s">
        <v>96</v>
      </c>
    </row>
    <row r="26" spans="2:15" ht="16.5" hidden="1" thickTop="1" thickBot="1">
      <c r="B26" t="s">
        <v>13</v>
      </c>
      <c r="I26" s="2"/>
      <c r="J26" s="28">
        <f>'B - Information technologies'!G31</f>
        <v>0.14199999999999999</v>
      </c>
      <c r="K26" s="25" t="s">
        <v>96</v>
      </c>
    </row>
    <row r="27" spans="2:15" ht="16.5" hidden="1" thickTop="1" thickBot="1">
      <c r="B27" t="s">
        <v>14</v>
      </c>
      <c r="I27" s="2"/>
      <c r="J27" s="28">
        <f>'C - Structure and design'!G36</f>
        <v>0.18266666666666664</v>
      </c>
      <c r="K27" s="25" t="s">
        <v>97</v>
      </c>
    </row>
    <row r="28" spans="2:15" ht="16.5" hidden="1" thickTop="1" thickBot="1">
      <c r="B28" t="s">
        <v>42</v>
      </c>
      <c r="I28" s="2"/>
      <c r="J28" s="28">
        <f>'D - Learning organization'!G24</f>
        <v>7.7666666666666676E-2</v>
      </c>
      <c r="K28" s="25" t="s">
        <v>97</v>
      </c>
    </row>
  </sheetData>
  <sheetProtection password="C7FA" sheet="1" objects="1" scenarios="1"/>
  <mergeCells count="19">
    <mergeCell ref="E5:K5"/>
    <mergeCell ref="E6:K6"/>
    <mergeCell ref="B4:D4"/>
    <mergeCell ref="B5:D5"/>
    <mergeCell ref="B6:D6"/>
    <mergeCell ref="B7:D7"/>
    <mergeCell ref="C1:K1"/>
    <mergeCell ref="B14:D14"/>
    <mergeCell ref="E14:K14"/>
    <mergeCell ref="B2:L2"/>
    <mergeCell ref="B8:K8"/>
    <mergeCell ref="B10:D10"/>
    <mergeCell ref="E10:K10"/>
    <mergeCell ref="B12:D12"/>
    <mergeCell ref="E12:K12"/>
    <mergeCell ref="B3:D3"/>
    <mergeCell ref="E7:J7"/>
    <mergeCell ref="E3:K3"/>
    <mergeCell ref="E4:K4"/>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703125" defaultRowHeight="1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c r="A1" s="29" t="s">
        <v>100</v>
      </c>
      <c r="B1" s="17"/>
      <c r="E1" s="19"/>
    </row>
    <row r="2" spans="1:14" ht="76.5" customHeight="1">
      <c r="A2" s="57" t="s">
        <v>75</v>
      </c>
      <c r="B2" s="58" t="s">
        <v>162</v>
      </c>
      <c r="C2" s="59" t="s">
        <v>118</v>
      </c>
      <c r="D2" s="60" t="s">
        <v>156</v>
      </c>
      <c r="E2" s="61" t="s">
        <v>9</v>
      </c>
      <c r="F2" s="61" t="s">
        <v>12</v>
      </c>
      <c r="G2" s="62" t="s">
        <v>157</v>
      </c>
      <c r="H2" s="63"/>
      <c r="I2" s="63"/>
      <c r="J2" s="64" t="s">
        <v>119</v>
      </c>
      <c r="K2" s="65" t="s">
        <v>171</v>
      </c>
      <c r="L2" s="62" t="s">
        <v>176</v>
      </c>
    </row>
    <row r="3" spans="1:14" ht="30">
      <c r="A3" s="56" t="s">
        <v>3</v>
      </c>
      <c r="B3" s="76" t="s">
        <v>36</v>
      </c>
      <c r="C3" s="63"/>
      <c r="D3" s="63"/>
      <c r="E3" s="77"/>
      <c r="F3" s="77"/>
      <c r="G3" s="77"/>
      <c r="I3" s="10" t="s">
        <v>3</v>
      </c>
      <c r="J3" s="134"/>
      <c r="K3" s="128"/>
      <c r="L3" s="128"/>
      <c r="N3" s="49" t="s">
        <v>121</v>
      </c>
    </row>
    <row r="4" spans="1:14" s="30" customFormat="1" ht="38.25" customHeight="1">
      <c r="A4" s="35">
        <v>1</v>
      </c>
      <c r="B4" s="36" t="s">
        <v>43</v>
      </c>
      <c r="C4" s="92" t="s">
        <v>124</v>
      </c>
      <c r="D4" s="92" t="s">
        <v>124</v>
      </c>
      <c r="E4" s="31">
        <f>1.5/100</f>
        <v>1.4999999999999999E-2</v>
      </c>
      <c r="F4" s="50">
        <f t="shared" ref="F4:G6" si="0">IF(C4="0 - not considered at all",0*$E4,IF(C4="1 -  planned, not implemented",1*$E4/3,IF(C4="2 - partially implemented",2*$E4/3,$E4)))</f>
        <v>1.4999999999999999E-2</v>
      </c>
      <c r="G4" s="51">
        <f t="shared" si="0"/>
        <v>1.4999999999999999E-2</v>
      </c>
      <c r="J4" s="134"/>
      <c r="K4" s="129"/>
      <c r="L4" s="129"/>
      <c r="N4" s="49" t="s">
        <v>122</v>
      </c>
    </row>
    <row r="5" spans="1:14" s="30" customFormat="1" ht="28.5" customHeight="1">
      <c r="A5" s="35">
        <v>2</v>
      </c>
      <c r="B5" s="36" t="s">
        <v>45</v>
      </c>
      <c r="C5" s="92" t="s">
        <v>124</v>
      </c>
      <c r="D5" s="92" t="s">
        <v>124</v>
      </c>
      <c r="E5" s="31">
        <f>1.5/100</f>
        <v>1.4999999999999999E-2</v>
      </c>
      <c r="F5" s="50">
        <f t="shared" si="0"/>
        <v>1.4999999999999999E-2</v>
      </c>
      <c r="G5" s="51">
        <f t="shared" si="0"/>
        <v>1.4999999999999999E-2</v>
      </c>
      <c r="J5" s="134"/>
      <c r="K5" s="129"/>
      <c r="L5" s="129"/>
      <c r="N5" s="49" t="s">
        <v>123</v>
      </c>
    </row>
    <row r="6" spans="1:14" s="30" customFormat="1" ht="38.25">
      <c r="A6" s="35">
        <v>3</v>
      </c>
      <c r="B6" s="37" t="s">
        <v>66</v>
      </c>
      <c r="C6" s="92" t="s">
        <v>123</v>
      </c>
      <c r="D6" s="92" t="s">
        <v>123</v>
      </c>
      <c r="E6" s="31">
        <f>2/100</f>
        <v>0.02</v>
      </c>
      <c r="F6" s="50">
        <f t="shared" si="0"/>
        <v>1.3333333333333334E-2</v>
      </c>
      <c r="G6" s="51">
        <f t="shared" si="0"/>
        <v>1.3333333333333334E-2</v>
      </c>
      <c r="J6" s="134"/>
      <c r="K6" s="130"/>
      <c r="L6" s="130"/>
      <c r="N6" s="49" t="s">
        <v>124</v>
      </c>
    </row>
    <row r="7" spans="1:14" ht="17.25" customHeight="1">
      <c r="A7" s="34" t="s">
        <v>8</v>
      </c>
      <c r="B7" s="13"/>
      <c r="C7" s="137" t="s">
        <v>164</v>
      </c>
      <c r="D7" s="138"/>
      <c r="E7" s="139"/>
      <c r="F7" s="20">
        <f>SUM(F4:F6)</f>
        <v>4.3333333333333335E-2</v>
      </c>
      <c r="G7" s="20">
        <f>SUM(G4:G6)</f>
        <v>4.3333333333333335E-2</v>
      </c>
      <c r="H7" s="68" t="s">
        <v>192</v>
      </c>
      <c r="I7" s="67"/>
      <c r="J7" s="78"/>
      <c r="K7" s="78"/>
      <c r="L7" s="79"/>
    </row>
    <row r="8" spans="1:14">
      <c r="A8" s="33" t="s">
        <v>4</v>
      </c>
      <c r="B8" s="82" t="s">
        <v>10</v>
      </c>
      <c r="C8" s="63"/>
      <c r="D8" s="80"/>
      <c r="E8" s="89"/>
      <c r="F8" s="77"/>
      <c r="G8" s="77"/>
      <c r="I8" s="10" t="s">
        <v>4</v>
      </c>
      <c r="J8" s="131" t="s">
        <v>207</v>
      </c>
      <c r="K8" s="131"/>
      <c r="L8" s="131" t="s">
        <v>208</v>
      </c>
    </row>
    <row r="9" spans="1:14" ht="38.25">
      <c r="A9" s="34">
        <v>1</v>
      </c>
      <c r="B9" s="36" t="s">
        <v>163</v>
      </c>
      <c r="C9" s="92" t="s">
        <v>124</v>
      </c>
      <c r="D9" s="92" t="s">
        <v>123</v>
      </c>
      <c r="E9" s="31">
        <f>2*0.5/100</f>
        <v>0.01</v>
      </c>
      <c r="F9" s="50">
        <f t="shared" ref="F9:F14" si="1">IF(C9="0 - not considered at all",0*$E9,IF(C9="1 -  planned, not implemented",1*$E9/3,IF(C9="2 - partially implemented",2*$E9/3,$E9)))</f>
        <v>0.01</v>
      </c>
      <c r="G9" s="51">
        <f t="shared" ref="G9:G14" si="2">IF(D9="0 - not considered at all",0*$E9,IF(D9="1 -  planned, not implemented",1*$E9/3,IF(D9="2 - partially implemented",2*$E9/3,$E9)))</f>
        <v>6.6666666666666671E-3</v>
      </c>
      <c r="J9" s="132"/>
      <c r="K9" s="132"/>
      <c r="L9" s="132"/>
    </row>
    <row r="10" spans="1:14" ht="25.5">
      <c r="A10" s="34">
        <v>2</v>
      </c>
      <c r="B10" s="36" t="s">
        <v>46</v>
      </c>
      <c r="C10" s="92" t="s">
        <v>123</v>
      </c>
      <c r="D10" s="92" t="s">
        <v>123</v>
      </c>
      <c r="E10" s="31">
        <f>0.5/100</f>
        <v>5.0000000000000001E-3</v>
      </c>
      <c r="F10" s="50">
        <f t="shared" si="1"/>
        <v>3.3333333333333335E-3</v>
      </c>
      <c r="G10" s="51">
        <f t="shared" si="2"/>
        <v>3.3333333333333335E-3</v>
      </c>
      <c r="J10" s="132"/>
      <c r="K10" s="132"/>
      <c r="L10" s="132"/>
    </row>
    <row r="11" spans="1:14" ht="25.5">
      <c r="A11" s="34">
        <v>3</v>
      </c>
      <c r="B11" s="37" t="s">
        <v>47</v>
      </c>
      <c r="C11" s="92" t="s">
        <v>123</v>
      </c>
      <c r="D11" s="92" t="s">
        <v>123</v>
      </c>
      <c r="E11" s="31">
        <f>2*0.5/100</f>
        <v>0.01</v>
      </c>
      <c r="F11" s="50">
        <f t="shared" si="1"/>
        <v>6.6666666666666671E-3</v>
      </c>
      <c r="G11" s="51">
        <f t="shared" si="2"/>
        <v>6.6666666666666671E-3</v>
      </c>
      <c r="J11" s="132"/>
      <c r="K11" s="132"/>
      <c r="L11" s="132"/>
    </row>
    <row r="12" spans="1:14" ht="25.5">
      <c r="A12" s="34">
        <v>4</v>
      </c>
      <c r="B12" s="37" t="s">
        <v>48</v>
      </c>
      <c r="C12" s="92" t="s">
        <v>123</v>
      </c>
      <c r="D12" s="92" t="s">
        <v>123</v>
      </c>
      <c r="E12" s="31">
        <f>2*0.5/100</f>
        <v>0.01</v>
      </c>
      <c r="F12" s="50">
        <f t="shared" si="1"/>
        <v>6.6666666666666671E-3</v>
      </c>
      <c r="G12" s="51">
        <f t="shared" si="2"/>
        <v>6.6666666666666671E-3</v>
      </c>
      <c r="J12" s="132"/>
      <c r="K12" s="132"/>
      <c r="L12" s="132"/>
    </row>
    <row r="13" spans="1:14" ht="25.5">
      <c r="A13" s="34">
        <v>5</v>
      </c>
      <c r="B13" s="37" t="s">
        <v>50</v>
      </c>
      <c r="C13" s="92" t="s">
        <v>122</v>
      </c>
      <c r="D13" s="92" t="s">
        <v>122</v>
      </c>
      <c r="E13" s="31">
        <f>2*0.5/100</f>
        <v>0.01</v>
      </c>
      <c r="F13" s="50">
        <f t="shared" si="1"/>
        <v>3.3333333333333335E-3</v>
      </c>
      <c r="G13" s="51">
        <f t="shared" si="2"/>
        <v>3.3333333333333335E-3</v>
      </c>
      <c r="J13" s="132"/>
      <c r="K13" s="132"/>
      <c r="L13" s="132"/>
    </row>
    <row r="14" spans="1:14" ht="38.25">
      <c r="A14" s="34">
        <v>6</v>
      </c>
      <c r="B14" s="37" t="s">
        <v>49</v>
      </c>
      <c r="C14" s="92" t="s">
        <v>122</v>
      </c>
      <c r="D14" s="92" t="s">
        <v>122</v>
      </c>
      <c r="E14" s="31">
        <f>0.5/100</f>
        <v>5.0000000000000001E-3</v>
      </c>
      <c r="F14" s="50">
        <f t="shared" si="1"/>
        <v>1.6666666666666668E-3</v>
      </c>
      <c r="G14" s="51">
        <f t="shared" si="2"/>
        <v>1.6666666666666668E-3</v>
      </c>
      <c r="J14" s="133"/>
      <c r="K14" s="133"/>
      <c r="L14" s="133"/>
    </row>
    <row r="15" spans="1:14">
      <c r="A15" s="34" t="s">
        <v>8</v>
      </c>
      <c r="B15" s="13"/>
      <c r="C15" s="137" t="s">
        <v>165</v>
      </c>
      <c r="D15" s="138"/>
      <c r="E15" s="139"/>
      <c r="F15" s="20">
        <f>SUM(F9:F14)</f>
        <v>3.1666666666666669E-2</v>
      </c>
      <c r="G15" s="20">
        <f>SUM(G9:G14)</f>
        <v>2.8333333333333335E-2</v>
      </c>
      <c r="H15" s="68" t="s">
        <v>192</v>
      </c>
      <c r="I15" s="67"/>
      <c r="J15" s="78"/>
      <c r="K15" s="78"/>
      <c r="L15" s="78"/>
    </row>
    <row r="16" spans="1:14" ht="30" customHeight="1">
      <c r="A16" s="33" t="s">
        <v>5</v>
      </c>
      <c r="B16" s="82" t="s">
        <v>37</v>
      </c>
      <c r="C16" s="63"/>
      <c r="D16" s="63"/>
      <c r="E16" s="77"/>
      <c r="F16" s="77"/>
      <c r="G16" s="77"/>
      <c r="I16" s="10" t="s">
        <v>5</v>
      </c>
      <c r="J16" s="131" t="s">
        <v>209</v>
      </c>
      <c r="K16" s="131"/>
      <c r="L16" s="131" t="s">
        <v>210</v>
      </c>
    </row>
    <row r="17" spans="1:12" ht="30" customHeight="1">
      <c r="A17" s="34">
        <v>1</v>
      </c>
      <c r="B17" s="36" t="s">
        <v>53</v>
      </c>
      <c r="C17" s="92" t="s">
        <v>124</v>
      </c>
      <c r="D17" s="92" t="s">
        <v>121</v>
      </c>
      <c r="E17" s="31">
        <f>0.2*0.05</f>
        <v>1.0000000000000002E-2</v>
      </c>
      <c r="F17" s="50">
        <f t="shared" ref="F17:G24" si="3">IF(C17="0 - not considered at all",0*$E17,IF(C17="1 -  planned, not implemented",1*$E17/3,IF(C17="2 - partially implemented",2*$E17/3,$E17)))</f>
        <v>1.0000000000000002E-2</v>
      </c>
      <c r="G17" s="51">
        <f t="shared" si="3"/>
        <v>0</v>
      </c>
      <c r="J17" s="132"/>
      <c r="K17" s="132"/>
      <c r="L17" s="132"/>
    </row>
    <row r="18" spans="1:12" ht="38.25">
      <c r="A18" s="34">
        <v>2</v>
      </c>
      <c r="B18" s="36" t="s">
        <v>54</v>
      </c>
      <c r="C18" s="92" t="s">
        <v>121</v>
      </c>
      <c r="D18" s="92" t="s">
        <v>121</v>
      </c>
      <c r="E18" s="31">
        <f>0.1*0.05</f>
        <v>5.000000000000001E-3</v>
      </c>
      <c r="F18" s="50">
        <f t="shared" si="3"/>
        <v>0</v>
      </c>
      <c r="G18" s="51">
        <f t="shared" si="3"/>
        <v>0</v>
      </c>
      <c r="J18" s="132"/>
      <c r="K18" s="132"/>
      <c r="L18" s="132"/>
    </row>
    <row r="19" spans="1:12" ht="25.5">
      <c r="A19" s="34">
        <v>3</v>
      </c>
      <c r="B19" s="36" t="s">
        <v>55</v>
      </c>
      <c r="C19" s="92" t="s">
        <v>121</v>
      </c>
      <c r="D19" s="92" t="s">
        <v>121</v>
      </c>
      <c r="E19" s="31">
        <f t="shared" ref="E19:E24" si="4">0.1*0.05</f>
        <v>5.000000000000001E-3</v>
      </c>
      <c r="F19" s="50">
        <f t="shared" si="3"/>
        <v>0</v>
      </c>
      <c r="G19" s="51">
        <f t="shared" si="3"/>
        <v>0</v>
      </c>
      <c r="J19" s="132"/>
      <c r="K19" s="132"/>
      <c r="L19" s="132"/>
    </row>
    <row r="20" spans="1:12" ht="25.5">
      <c r="A20" s="34">
        <v>4</v>
      </c>
      <c r="B20" s="36" t="s">
        <v>56</v>
      </c>
      <c r="C20" s="92" t="s">
        <v>121</v>
      </c>
      <c r="D20" s="92" t="s">
        <v>121</v>
      </c>
      <c r="E20" s="31">
        <f t="shared" si="4"/>
        <v>5.000000000000001E-3</v>
      </c>
      <c r="F20" s="50">
        <f t="shared" si="3"/>
        <v>0</v>
      </c>
      <c r="G20" s="51">
        <f t="shared" si="3"/>
        <v>0</v>
      </c>
      <c r="J20" s="132"/>
      <c r="K20" s="132"/>
      <c r="L20" s="132"/>
    </row>
    <row r="21" spans="1:12" ht="25.5">
      <c r="A21" s="34">
        <v>5</v>
      </c>
      <c r="B21" s="36" t="s">
        <v>57</v>
      </c>
      <c r="C21" s="92" t="s">
        <v>121</v>
      </c>
      <c r="D21" s="92" t="s">
        <v>121</v>
      </c>
      <c r="E21" s="31">
        <f t="shared" si="4"/>
        <v>5.000000000000001E-3</v>
      </c>
      <c r="F21" s="50">
        <f t="shared" si="3"/>
        <v>0</v>
      </c>
      <c r="G21" s="51">
        <f t="shared" si="3"/>
        <v>0</v>
      </c>
      <c r="J21" s="132"/>
      <c r="K21" s="132"/>
      <c r="L21" s="132"/>
    </row>
    <row r="22" spans="1:12" ht="25.5">
      <c r="A22" s="34">
        <v>6</v>
      </c>
      <c r="B22" s="36" t="s">
        <v>58</v>
      </c>
      <c r="C22" s="92" t="s">
        <v>122</v>
      </c>
      <c r="D22" s="92" t="s">
        <v>122</v>
      </c>
      <c r="E22" s="31">
        <f>0.2*0.05</f>
        <v>1.0000000000000002E-2</v>
      </c>
      <c r="F22" s="50">
        <f t="shared" si="3"/>
        <v>3.333333333333334E-3</v>
      </c>
      <c r="G22" s="51">
        <f t="shared" si="3"/>
        <v>3.333333333333334E-3</v>
      </c>
      <c r="J22" s="132"/>
      <c r="K22" s="132"/>
      <c r="L22" s="132"/>
    </row>
    <row r="23" spans="1:12" ht="38.25">
      <c r="A23" s="34">
        <v>7</v>
      </c>
      <c r="B23" s="36" t="s">
        <v>60</v>
      </c>
      <c r="C23" s="92" t="s">
        <v>121</v>
      </c>
      <c r="D23" s="92" t="s">
        <v>121</v>
      </c>
      <c r="E23" s="31">
        <f t="shared" si="4"/>
        <v>5.000000000000001E-3</v>
      </c>
      <c r="F23" s="50">
        <f t="shared" si="3"/>
        <v>0</v>
      </c>
      <c r="G23" s="51">
        <f t="shared" si="3"/>
        <v>0</v>
      </c>
      <c r="J23" s="132"/>
      <c r="K23" s="132"/>
      <c r="L23" s="132"/>
    </row>
    <row r="24" spans="1:12" ht="29.25" customHeight="1">
      <c r="A24" s="34">
        <v>8</v>
      </c>
      <c r="B24" s="36" t="s">
        <v>59</v>
      </c>
      <c r="C24" s="92" t="s">
        <v>121</v>
      </c>
      <c r="D24" s="92" t="s">
        <v>121</v>
      </c>
      <c r="E24" s="31">
        <f t="shared" si="4"/>
        <v>5.000000000000001E-3</v>
      </c>
      <c r="F24" s="50">
        <f>IF(C24="0 - not considered at all",0*$E24,IF(C24="1 -  planned, not implemented",1*$E24/3,IF(C24="2 - partially implemented",2*$E24/3,$E24)))</f>
        <v>0</v>
      </c>
      <c r="G24" s="51">
        <f t="shared" si="3"/>
        <v>0</v>
      </c>
      <c r="J24" s="133"/>
      <c r="K24" s="133"/>
      <c r="L24" s="133"/>
    </row>
    <row r="25" spans="1:12">
      <c r="A25" s="34" t="s">
        <v>8</v>
      </c>
      <c r="B25" s="13"/>
      <c r="C25" s="137" t="s">
        <v>166</v>
      </c>
      <c r="D25" s="138"/>
      <c r="E25" s="139"/>
      <c r="F25" s="20">
        <f>SUM(F17:F24)</f>
        <v>1.3333333333333336E-2</v>
      </c>
      <c r="G25" s="20">
        <f>SUM(G17:G24)</f>
        <v>3.333333333333334E-3</v>
      </c>
      <c r="H25" s="68" t="s">
        <v>192</v>
      </c>
      <c r="I25" s="67"/>
      <c r="J25" s="78"/>
      <c r="K25" s="78"/>
      <c r="L25" s="78"/>
    </row>
    <row r="26" spans="1:12" ht="30" customHeight="1">
      <c r="A26" s="33" t="s">
        <v>6</v>
      </c>
      <c r="B26" s="82" t="s">
        <v>38</v>
      </c>
      <c r="C26" s="63"/>
      <c r="D26" s="63"/>
      <c r="E26" s="77"/>
      <c r="F26" s="77"/>
      <c r="G26" s="77"/>
      <c r="I26" s="10" t="s">
        <v>6</v>
      </c>
      <c r="J26" s="131" t="s">
        <v>211</v>
      </c>
      <c r="K26" s="131"/>
      <c r="L26" s="131" t="s">
        <v>212</v>
      </c>
    </row>
    <row r="27" spans="1:12" ht="25.5">
      <c r="A27" s="34">
        <v>1</v>
      </c>
      <c r="B27" s="36" t="s">
        <v>67</v>
      </c>
      <c r="C27" s="92" t="s">
        <v>124</v>
      </c>
      <c r="D27" s="92" t="s">
        <v>121</v>
      </c>
      <c r="E27" s="55">
        <f>0.4*0.05</f>
        <v>2.0000000000000004E-2</v>
      </c>
      <c r="F27" s="50">
        <f t="shared" ref="F27:G29" si="5">IF(C27="0 - not considered at all",0*$E27,IF(C27="1 -  planned, not implemented",1*$E27/3,IF(C27="2 - partially implemented",2*$E27/3,$E27)))</f>
        <v>2.0000000000000004E-2</v>
      </c>
      <c r="G27" s="51">
        <f t="shared" si="5"/>
        <v>0</v>
      </c>
      <c r="J27" s="132"/>
      <c r="K27" s="132"/>
      <c r="L27" s="132"/>
    </row>
    <row r="28" spans="1:12" ht="25.5">
      <c r="A28" s="34">
        <v>2</v>
      </c>
      <c r="B28" s="36" t="s">
        <v>44</v>
      </c>
      <c r="C28" s="92" t="s">
        <v>121</v>
      </c>
      <c r="D28" s="92" t="s">
        <v>121</v>
      </c>
      <c r="E28" s="55">
        <f>0.3*0.05</f>
        <v>1.4999999999999999E-2</v>
      </c>
      <c r="F28" s="50">
        <f t="shared" si="5"/>
        <v>0</v>
      </c>
      <c r="G28" s="51">
        <f t="shared" si="5"/>
        <v>0</v>
      </c>
      <c r="J28" s="132"/>
      <c r="K28" s="132"/>
      <c r="L28" s="132"/>
    </row>
    <row r="29" spans="1:12" ht="38.25">
      <c r="A29" s="34">
        <v>3</v>
      </c>
      <c r="B29" s="37" t="s">
        <v>61</v>
      </c>
      <c r="C29" s="92" t="s">
        <v>124</v>
      </c>
      <c r="D29" s="92" t="s">
        <v>121</v>
      </c>
      <c r="E29" s="55">
        <f>0.3*0.05</f>
        <v>1.4999999999999999E-2</v>
      </c>
      <c r="F29" s="50">
        <f t="shared" si="5"/>
        <v>1.4999999999999999E-2</v>
      </c>
      <c r="G29" s="51">
        <f t="shared" si="5"/>
        <v>0</v>
      </c>
      <c r="J29" s="133"/>
      <c r="K29" s="133"/>
      <c r="L29" s="133"/>
    </row>
    <row r="30" spans="1:12">
      <c r="A30" s="34" t="s">
        <v>8</v>
      </c>
      <c r="B30" s="13"/>
      <c r="C30" s="137" t="s">
        <v>167</v>
      </c>
      <c r="D30" s="138"/>
      <c r="E30" s="139"/>
      <c r="F30" s="20">
        <f>SUM(F27:F29)</f>
        <v>3.5000000000000003E-2</v>
      </c>
      <c r="G30" s="20">
        <f>SUM(G27:G29)</f>
        <v>0</v>
      </c>
      <c r="H30" s="68" t="s">
        <v>192</v>
      </c>
      <c r="I30" s="67"/>
      <c r="J30" s="78"/>
      <c r="K30" s="78"/>
      <c r="L30" s="78"/>
    </row>
    <row r="31" spans="1:12" ht="32.25" customHeight="1">
      <c r="A31" s="33" t="s">
        <v>7</v>
      </c>
      <c r="B31" s="82" t="s">
        <v>39</v>
      </c>
      <c r="C31" s="63"/>
      <c r="D31" s="63"/>
      <c r="E31" s="77"/>
      <c r="F31" s="77"/>
      <c r="G31" s="77"/>
      <c r="I31" s="10" t="s">
        <v>7</v>
      </c>
      <c r="J31" s="131" t="s">
        <v>213</v>
      </c>
      <c r="K31" s="131"/>
      <c r="L31" s="131" t="s">
        <v>214</v>
      </c>
    </row>
    <row r="32" spans="1:12" ht="38.25">
      <c r="A32" s="34">
        <v>1</v>
      </c>
      <c r="B32" s="36" t="s">
        <v>62</v>
      </c>
      <c r="C32" s="92" t="s">
        <v>124</v>
      </c>
      <c r="D32" s="92" t="s">
        <v>124</v>
      </c>
      <c r="E32" s="31">
        <f>0.2*0.05</f>
        <v>1.0000000000000002E-2</v>
      </c>
      <c r="F32" s="50">
        <f t="shared" ref="F32:G36" si="6">IF(C32="0 - not considered at all",0*$E32,IF(C32="1 -  planned, not implemented",1*$E32/3,IF(C32="2 - partially implemented",2*$E32/3,$E32)))</f>
        <v>1.0000000000000002E-2</v>
      </c>
      <c r="G32" s="51">
        <f t="shared" si="6"/>
        <v>1.0000000000000002E-2</v>
      </c>
      <c r="J32" s="132"/>
      <c r="K32" s="132"/>
      <c r="L32" s="132"/>
    </row>
    <row r="33" spans="1:12" ht="30" customHeight="1">
      <c r="A33" s="34">
        <v>2</v>
      </c>
      <c r="B33" s="36" t="s">
        <v>98</v>
      </c>
      <c r="C33" s="92" t="s">
        <v>124</v>
      </c>
      <c r="D33" s="92" t="s">
        <v>124</v>
      </c>
      <c r="E33" s="31">
        <f>0.2*0.05</f>
        <v>1.0000000000000002E-2</v>
      </c>
      <c r="F33" s="50">
        <f t="shared" si="6"/>
        <v>1.0000000000000002E-2</v>
      </c>
      <c r="G33" s="51">
        <f t="shared" si="6"/>
        <v>1.0000000000000002E-2</v>
      </c>
      <c r="J33" s="132"/>
      <c r="K33" s="132"/>
      <c r="L33" s="132"/>
    </row>
    <row r="34" spans="1:12" ht="27.75" customHeight="1">
      <c r="A34" s="34">
        <v>3</v>
      </c>
      <c r="B34" s="36" t="s">
        <v>99</v>
      </c>
      <c r="C34" s="92" t="s">
        <v>124</v>
      </c>
      <c r="D34" s="92" t="s">
        <v>124</v>
      </c>
      <c r="E34" s="31">
        <f>0.1*0.05</f>
        <v>5.000000000000001E-3</v>
      </c>
      <c r="F34" s="50">
        <f t="shared" si="6"/>
        <v>5.000000000000001E-3</v>
      </c>
      <c r="G34" s="51">
        <f t="shared" si="6"/>
        <v>5.000000000000001E-3</v>
      </c>
      <c r="J34" s="132"/>
      <c r="K34" s="132"/>
      <c r="L34" s="132"/>
    </row>
    <row r="35" spans="1:12" ht="27.75" customHeight="1">
      <c r="A35" s="34">
        <v>4</v>
      </c>
      <c r="B35" s="36" t="s">
        <v>51</v>
      </c>
      <c r="C35" s="92" t="s">
        <v>123</v>
      </c>
      <c r="D35" s="92" t="s">
        <v>123</v>
      </c>
      <c r="E35" s="31">
        <f>0.3*0.05</f>
        <v>1.4999999999999999E-2</v>
      </c>
      <c r="F35" s="50">
        <f t="shared" si="6"/>
        <v>0.01</v>
      </c>
      <c r="G35" s="51">
        <f t="shared" si="6"/>
        <v>0.01</v>
      </c>
      <c r="J35" s="132"/>
      <c r="K35" s="132"/>
      <c r="L35" s="132"/>
    </row>
    <row r="36" spans="1:12" ht="25.5">
      <c r="A36" s="34">
        <v>5</v>
      </c>
      <c r="B36" s="36" t="s">
        <v>52</v>
      </c>
      <c r="C36" s="92" t="s">
        <v>123</v>
      </c>
      <c r="D36" s="92" t="s">
        <v>123</v>
      </c>
      <c r="E36" s="31">
        <f>0.2*0.05</f>
        <v>1.0000000000000002E-2</v>
      </c>
      <c r="F36" s="50">
        <f t="shared" si="6"/>
        <v>6.666666666666668E-3</v>
      </c>
      <c r="G36" s="51">
        <f t="shared" si="6"/>
        <v>6.666666666666668E-3</v>
      </c>
      <c r="J36" s="133"/>
      <c r="K36" s="133"/>
      <c r="L36" s="133"/>
    </row>
    <row r="37" spans="1:12">
      <c r="A37" s="34" t="s">
        <v>8</v>
      </c>
      <c r="B37" s="13"/>
      <c r="C37" s="137" t="s">
        <v>168</v>
      </c>
      <c r="D37" s="138"/>
      <c r="E37" s="139"/>
      <c r="F37" s="20">
        <f>SUM(F32:F36)</f>
        <v>4.1666666666666671E-2</v>
      </c>
      <c r="G37" s="20">
        <f>SUM(G32:G36)</f>
        <v>4.1666666666666671E-2</v>
      </c>
      <c r="H37" s="68" t="s">
        <v>192</v>
      </c>
      <c r="I37" s="67"/>
      <c r="J37" s="78"/>
      <c r="K37" s="78"/>
      <c r="L37" s="78"/>
    </row>
    <row r="38" spans="1:12" ht="26.25" customHeight="1">
      <c r="A38" s="33" t="s">
        <v>40</v>
      </c>
      <c r="B38" s="88" t="s">
        <v>11</v>
      </c>
      <c r="C38" s="63"/>
      <c r="D38" s="63"/>
      <c r="E38" s="77"/>
      <c r="F38" s="77"/>
      <c r="G38" s="77"/>
      <c r="I38" s="10" t="s">
        <v>40</v>
      </c>
      <c r="J38" s="131" t="s">
        <v>215</v>
      </c>
      <c r="K38" s="131"/>
      <c r="L38" s="131"/>
    </row>
    <row r="39" spans="1:12" ht="38.25">
      <c r="A39" s="34">
        <v>1</v>
      </c>
      <c r="B39" s="36" t="s">
        <v>63</v>
      </c>
      <c r="C39" s="92" t="s">
        <v>124</v>
      </c>
      <c r="D39" s="92" t="s">
        <v>124</v>
      </c>
      <c r="E39" s="31">
        <f>0.3*0.05</f>
        <v>1.4999999999999999E-2</v>
      </c>
      <c r="F39" s="50">
        <f t="shared" ref="F39:G42" si="7">IF(C39="0 - not considered at all",0*$E39,IF(C39="1 -  planned, not implemented",1*$E39/3,IF(C39="2 - partially implemented",2*$E39/3,$E39)))</f>
        <v>1.4999999999999999E-2</v>
      </c>
      <c r="G39" s="51">
        <f t="shared" si="7"/>
        <v>1.4999999999999999E-2</v>
      </c>
      <c r="J39" s="132"/>
      <c r="K39" s="132"/>
      <c r="L39" s="132"/>
    </row>
    <row r="40" spans="1:12" ht="38.25">
      <c r="A40" s="34">
        <v>2</v>
      </c>
      <c r="B40" s="36" t="s">
        <v>64</v>
      </c>
      <c r="C40" s="92" t="s">
        <v>122</v>
      </c>
      <c r="D40" s="92" t="s">
        <v>122</v>
      </c>
      <c r="E40" s="31">
        <f>0.2*0.05</f>
        <v>1.0000000000000002E-2</v>
      </c>
      <c r="F40" s="50">
        <f t="shared" si="7"/>
        <v>3.333333333333334E-3</v>
      </c>
      <c r="G40" s="51">
        <f t="shared" si="7"/>
        <v>3.333333333333334E-3</v>
      </c>
      <c r="J40" s="132"/>
      <c r="K40" s="132"/>
      <c r="L40" s="132"/>
    </row>
    <row r="41" spans="1:12" ht="44.25" customHeight="1">
      <c r="A41" s="34">
        <v>3</v>
      </c>
      <c r="B41" s="36" t="s">
        <v>68</v>
      </c>
      <c r="C41" s="92" t="s">
        <v>121</v>
      </c>
      <c r="D41" s="92" t="s">
        <v>121</v>
      </c>
      <c r="E41" s="31">
        <f>0.2*0.05</f>
        <v>1.0000000000000002E-2</v>
      </c>
      <c r="F41" s="50">
        <f t="shared" si="7"/>
        <v>0</v>
      </c>
      <c r="G41" s="51">
        <f t="shared" si="7"/>
        <v>0</v>
      </c>
      <c r="J41" s="132"/>
      <c r="K41" s="132"/>
      <c r="L41" s="132"/>
    </row>
    <row r="42" spans="1:12" ht="63.75">
      <c r="A42" s="34">
        <v>4</v>
      </c>
      <c r="B42" s="36" t="s">
        <v>65</v>
      </c>
      <c r="C42" s="92" t="s">
        <v>121</v>
      </c>
      <c r="D42" s="92" t="s">
        <v>121</v>
      </c>
      <c r="E42" s="31">
        <f>0.3*0.05</f>
        <v>1.4999999999999999E-2</v>
      </c>
      <c r="F42" s="50">
        <f t="shared" si="7"/>
        <v>0</v>
      </c>
      <c r="G42" s="51">
        <f t="shared" si="7"/>
        <v>0</v>
      </c>
      <c r="J42" s="133"/>
      <c r="K42" s="133"/>
      <c r="L42" s="133"/>
    </row>
    <row r="43" spans="1:12" ht="15.75" thickBot="1">
      <c r="A43" s="34" t="s">
        <v>8</v>
      </c>
      <c r="B43" s="13"/>
      <c r="C43" s="137" t="s">
        <v>169</v>
      </c>
      <c r="D43" s="138"/>
      <c r="E43" s="139"/>
      <c r="F43" s="20">
        <f>SUM(F39:F42)</f>
        <v>1.8333333333333333E-2</v>
      </c>
      <c r="G43" s="20">
        <f>SUM(G39:G42)</f>
        <v>1.8333333333333333E-2</v>
      </c>
      <c r="H43" s="68" t="s">
        <v>192</v>
      </c>
      <c r="I43" s="68"/>
    </row>
    <row r="44" spans="1:12" ht="15.75" thickBot="1">
      <c r="C44" s="141" t="s">
        <v>170</v>
      </c>
      <c r="D44" s="141"/>
      <c r="F44" s="69">
        <f>SUM(F7,F15,F25,F30,F37,F43)</f>
        <v>0.18333333333333338</v>
      </c>
      <c r="G44" s="81">
        <f>SUM(G7,G15,G25,G30,G37,G43)</f>
        <v>0.13500000000000001</v>
      </c>
      <c r="H44" s="32"/>
    </row>
    <row r="45" spans="1:12">
      <c r="C45" s="140" t="s">
        <v>181</v>
      </c>
      <c r="D45" s="140"/>
      <c r="E45" s="41"/>
      <c r="F45" s="48">
        <v>30</v>
      </c>
      <c r="G45" s="42"/>
      <c r="H45" s="16"/>
    </row>
    <row r="47" spans="1:12" customFormat="1" ht="32.25" customHeight="1">
      <c r="A47" s="135" t="s">
        <v>153</v>
      </c>
      <c r="B47" s="135"/>
      <c r="C47" s="44"/>
      <c r="D47" s="136" t="s">
        <v>154</v>
      </c>
      <c r="E47" s="136"/>
      <c r="F47" s="136"/>
      <c r="G47" s="136"/>
      <c r="H47" s="136"/>
      <c r="I47" s="136"/>
      <c r="J47" s="136"/>
      <c r="K47" s="45"/>
      <c r="L47" s="44"/>
    </row>
  </sheetData>
  <sheetProtection password="C7FA" sheet="1" objects="1" scenarios="1" formatRows="0"/>
  <mergeCells count="28">
    <mergeCell ref="C7:E7"/>
    <mergeCell ref="C15:E15"/>
    <mergeCell ref="C25:E25"/>
    <mergeCell ref="C30:E30"/>
    <mergeCell ref="C37:E37"/>
    <mergeCell ref="L31:L36"/>
    <mergeCell ref="L38:L42"/>
    <mergeCell ref="K31:K36"/>
    <mergeCell ref="K38:K42"/>
    <mergeCell ref="A47:B47"/>
    <mergeCell ref="D47:J47"/>
    <mergeCell ref="C43:E43"/>
    <mergeCell ref="C45:D45"/>
    <mergeCell ref="J31:J36"/>
    <mergeCell ref="J38:J42"/>
    <mergeCell ref="C44:D44"/>
    <mergeCell ref="L3:L6"/>
    <mergeCell ref="L8:L14"/>
    <mergeCell ref="L16:L24"/>
    <mergeCell ref="K26:K29"/>
    <mergeCell ref="J3:J6"/>
    <mergeCell ref="K3:K6"/>
    <mergeCell ref="K8:K14"/>
    <mergeCell ref="K16:K24"/>
    <mergeCell ref="L26:L29"/>
    <mergeCell ref="J8:J14"/>
    <mergeCell ref="J16:J24"/>
    <mergeCell ref="J26:J29"/>
  </mergeCells>
  <phoneticPr fontId="7" type="noConversion"/>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topLeftCell="C1"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c r="A1" s="29" t="s">
        <v>101</v>
      </c>
      <c r="B1" s="17"/>
      <c r="D1" s="19"/>
      <c r="E1" s="19"/>
      <c r="F1" s="19"/>
      <c r="G1" s="19"/>
    </row>
    <row r="2" spans="1:13" ht="79.5" customHeight="1">
      <c r="A2" s="57" t="s">
        <v>75</v>
      </c>
      <c r="B2" s="58" t="s">
        <v>162</v>
      </c>
      <c r="C2" s="59" t="s">
        <v>118</v>
      </c>
      <c r="D2" s="60" t="s">
        <v>156</v>
      </c>
      <c r="E2" s="71" t="s">
        <v>9</v>
      </c>
      <c r="F2" s="71" t="s">
        <v>12</v>
      </c>
      <c r="G2" s="62" t="s">
        <v>157</v>
      </c>
      <c r="H2" s="63"/>
      <c r="I2" s="63"/>
      <c r="J2" s="64" t="s">
        <v>130</v>
      </c>
      <c r="K2" s="65" t="s">
        <v>120</v>
      </c>
      <c r="L2" s="63"/>
      <c r="M2" s="72" t="s">
        <v>176</v>
      </c>
    </row>
    <row r="3" spans="1:13">
      <c r="A3" s="56" t="s">
        <v>16</v>
      </c>
      <c r="B3" s="76" t="s">
        <v>76</v>
      </c>
      <c r="C3" s="63"/>
      <c r="D3" s="77"/>
      <c r="E3" s="77"/>
      <c r="F3" s="77"/>
      <c r="G3" s="77"/>
      <c r="I3" s="10" t="s">
        <v>16</v>
      </c>
      <c r="J3" s="131" t="s">
        <v>216</v>
      </c>
      <c r="K3" s="131"/>
      <c r="L3" s="91"/>
      <c r="M3" s="131" t="s">
        <v>217</v>
      </c>
    </row>
    <row r="4" spans="1:13" ht="27.75" customHeight="1">
      <c r="A4" s="34">
        <v>1</v>
      </c>
      <c r="B4" s="36" t="s">
        <v>102</v>
      </c>
      <c r="C4" s="92" t="s">
        <v>124</v>
      </c>
      <c r="D4" s="92" t="s">
        <v>124</v>
      </c>
      <c r="E4" s="31">
        <f>0.3*0.045</f>
        <v>1.35E-2</v>
      </c>
      <c r="F4" s="50">
        <f t="shared" ref="F4:G6" si="0">IF(C4="0 - not considered at all",0*$E4,IF(C4="1 -  planned, not implemented",1*$E4/3,IF(C4="2 - partially implemented",2*$E4/3,$E4)))</f>
        <v>1.35E-2</v>
      </c>
      <c r="G4" s="51">
        <f t="shared" si="0"/>
        <v>1.35E-2</v>
      </c>
      <c r="J4" s="132"/>
      <c r="K4" s="132"/>
      <c r="L4" s="93" t="s">
        <v>121</v>
      </c>
      <c r="M4" s="132"/>
    </row>
    <row r="5" spans="1:13" ht="25.5" customHeight="1">
      <c r="A5" s="34">
        <v>2</v>
      </c>
      <c r="B5" s="36" t="s">
        <v>103</v>
      </c>
      <c r="C5" s="92" t="s">
        <v>124</v>
      </c>
      <c r="D5" s="92" t="s">
        <v>124</v>
      </c>
      <c r="E5" s="31">
        <f>0.5*0.045</f>
        <v>2.2499999999999999E-2</v>
      </c>
      <c r="F5" s="50">
        <f t="shared" si="0"/>
        <v>2.2499999999999999E-2</v>
      </c>
      <c r="G5" s="51">
        <f t="shared" si="0"/>
        <v>2.2499999999999999E-2</v>
      </c>
      <c r="J5" s="132"/>
      <c r="K5" s="132"/>
      <c r="L5" s="93" t="s">
        <v>122</v>
      </c>
      <c r="M5" s="132"/>
    </row>
    <row r="6" spans="1:13" ht="26.25" customHeight="1">
      <c r="A6" s="34">
        <v>3</v>
      </c>
      <c r="B6" s="37" t="s">
        <v>104</v>
      </c>
      <c r="C6" s="92" t="s">
        <v>124</v>
      </c>
      <c r="D6" s="92" t="s">
        <v>123</v>
      </c>
      <c r="E6" s="31">
        <f>0.2*0.045</f>
        <v>8.9999999999999993E-3</v>
      </c>
      <c r="F6" s="50">
        <f t="shared" si="0"/>
        <v>8.9999999999999993E-3</v>
      </c>
      <c r="G6" s="51">
        <f t="shared" si="0"/>
        <v>5.9999999999999993E-3</v>
      </c>
      <c r="J6" s="133"/>
      <c r="K6" s="133"/>
      <c r="L6" s="93" t="s">
        <v>123</v>
      </c>
      <c r="M6" s="133"/>
    </row>
    <row r="7" spans="1:13" ht="17.25" customHeight="1">
      <c r="A7" s="34" t="s">
        <v>8</v>
      </c>
      <c r="B7" s="13"/>
      <c r="C7" s="137" t="s">
        <v>172</v>
      </c>
      <c r="D7" s="138"/>
      <c r="E7" s="70"/>
      <c r="F7" s="20">
        <f>SUM(F4:F6)</f>
        <v>4.4999999999999998E-2</v>
      </c>
      <c r="G7" s="20">
        <f>SUM(G4:G6)</f>
        <v>4.1999999999999996E-2</v>
      </c>
      <c r="H7" s="66" t="s">
        <v>193</v>
      </c>
      <c r="I7" s="90"/>
      <c r="J7" s="78"/>
      <c r="K7" s="78"/>
      <c r="L7" s="94" t="s">
        <v>124</v>
      </c>
      <c r="M7" s="78"/>
    </row>
    <row r="8" spans="1:13">
      <c r="A8" s="33" t="s">
        <v>20</v>
      </c>
      <c r="B8" s="82" t="s">
        <v>17</v>
      </c>
      <c r="C8" s="63"/>
      <c r="D8" s="77"/>
      <c r="E8" s="77"/>
      <c r="F8" s="77"/>
      <c r="G8" s="46"/>
      <c r="I8" s="10" t="s">
        <v>20</v>
      </c>
      <c r="J8" s="131" t="s">
        <v>218</v>
      </c>
      <c r="K8" s="131"/>
      <c r="L8" s="91"/>
      <c r="M8" s="131" t="s">
        <v>219</v>
      </c>
    </row>
    <row r="9" spans="1:13" ht="51">
      <c r="A9" s="34">
        <v>1</v>
      </c>
      <c r="B9" s="36" t="s">
        <v>105</v>
      </c>
      <c r="C9" s="92" t="s">
        <v>124</v>
      </c>
      <c r="D9" s="92" t="s">
        <v>124</v>
      </c>
      <c r="E9" s="31">
        <f>0.3*0.075</f>
        <v>2.2499999999999999E-2</v>
      </c>
      <c r="F9" s="50">
        <f t="shared" ref="F9:G12" si="1">IF(C9="0 - not considered at all",0*$E9,IF(C9="1 -  planned, not implemented",1*$E9/3,IF(C9="2 - partially implemented",2*$E9/3,$E9)))</f>
        <v>2.2499999999999999E-2</v>
      </c>
      <c r="G9" s="51">
        <f t="shared" si="1"/>
        <v>2.2499999999999999E-2</v>
      </c>
      <c r="J9" s="132"/>
      <c r="K9" s="132"/>
      <c r="L9" s="91"/>
      <c r="M9" s="132"/>
    </row>
    <row r="10" spans="1:13" ht="25.5">
      <c r="A10" s="34">
        <v>2</v>
      </c>
      <c r="B10" s="36" t="s">
        <v>106</v>
      </c>
      <c r="C10" s="92" t="s">
        <v>124</v>
      </c>
      <c r="D10" s="92" t="s">
        <v>123</v>
      </c>
      <c r="E10" s="31">
        <f>0.4*0.075</f>
        <v>0.03</v>
      </c>
      <c r="F10" s="50">
        <f t="shared" si="1"/>
        <v>0.03</v>
      </c>
      <c r="G10" s="51">
        <f t="shared" si="1"/>
        <v>0.02</v>
      </c>
      <c r="J10" s="132"/>
      <c r="K10" s="132"/>
      <c r="L10" s="91"/>
      <c r="M10" s="132"/>
    </row>
    <row r="11" spans="1:13" ht="39" customHeight="1">
      <c r="A11" s="34">
        <v>3</v>
      </c>
      <c r="B11" s="37" t="s">
        <v>107</v>
      </c>
      <c r="C11" s="92" t="s">
        <v>124</v>
      </c>
      <c r="D11" s="92" t="s">
        <v>123</v>
      </c>
      <c r="E11" s="31">
        <f>0.2*0.075</f>
        <v>1.4999999999999999E-2</v>
      </c>
      <c r="F11" s="50">
        <f t="shared" si="1"/>
        <v>1.4999999999999999E-2</v>
      </c>
      <c r="G11" s="51">
        <f t="shared" si="1"/>
        <v>0.01</v>
      </c>
      <c r="J11" s="132"/>
      <c r="K11" s="132"/>
      <c r="L11" s="91"/>
      <c r="M11" s="132"/>
    </row>
    <row r="12" spans="1:13" ht="25.5">
      <c r="A12" s="34">
        <v>4</v>
      </c>
      <c r="B12" s="37" t="s">
        <v>127</v>
      </c>
      <c r="C12" s="92" t="s">
        <v>124</v>
      </c>
      <c r="D12" s="92" t="s">
        <v>124</v>
      </c>
      <c r="E12" s="31">
        <f>0.1*0.075</f>
        <v>7.4999999999999997E-3</v>
      </c>
      <c r="F12" s="50">
        <f t="shared" si="1"/>
        <v>7.4999999999999997E-3</v>
      </c>
      <c r="G12" s="51">
        <f t="shared" si="1"/>
        <v>7.4999999999999997E-3</v>
      </c>
      <c r="J12" s="133"/>
      <c r="K12" s="133"/>
      <c r="L12" s="91"/>
      <c r="M12" s="133"/>
    </row>
    <row r="13" spans="1:13">
      <c r="A13" s="34" t="s">
        <v>8</v>
      </c>
      <c r="B13" s="13"/>
      <c r="C13" s="137" t="s">
        <v>173</v>
      </c>
      <c r="D13" s="138"/>
      <c r="E13" s="70"/>
      <c r="F13" s="20">
        <f>SUM(F9:F12)</f>
        <v>7.5000000000000011E-2</v>
      </c>
      <c r="G13" s="20">
        <f>SUM(G9:G12)</f>
        <v>0.06</v>
      </c>
      <c r="H13" s="66" t="s">
        <v>194</v>
      </c>
      <c r="I13" s="90"/>
      <c r="J13" s="78"/>
      <c r="K13" s="78"/>
      <c r="L13" s="78"/>
      <c r="M13" s="78"/>
    </row>
    <row r="14" spans="1:13" ht="30">
      <c r="A14" s="33" t="s">
        <v>21</v>
      </c>
      <c r="B14" s="82" t="s">
        <v>108</v>
      </c>
      <c r="C14" s="63"/>
      <c r="D14" s="77"/>
      <c r="E14" s="77"/>
      <c r="F14" s="77"/>
      <c r="G14" s="46"/>
      <c r="I14" s="10" t="s">
        <v>21</v>
      </c>
      <c r="J14" s="131" t="s">
        <v>220</v>
      </c>
      <c r="K14" s="131"/>
      <c r="L14" s="91"/>
      <c r="M14" s="131"/>
    </row>
    <row r="15" spans="1:13" ht="42" customHeight="1">
      <c r="A15" s="34">
        <v>1</v>
      </c>
      <c r="B15" s="36" t="s">
        <v>109</v>
      </c>
      <c r="C15" s="92" t="s">
        <v>123</v>
      </c>
      <c r="D15" s="92" t="s">
        <v>123</v>
      </c>
      <c r="E15" s="31">
        <f>0.4*0.06</f>
        <v>2.4E-2</v>
      </c>
      <c r="F15" s="50">
        <f t="shared" ref="F15:G17" si="2">IF(C15="0 - not considered at all",0*$E15,IF(C15="1 -  planned, not implemented",1*$E15/3,IF(C15="2 - partially implemented",2*$E15/3,$E15)))</f>
        <v>1.6E-2</v>
      </c>
      <c r="G15" s="51">
        <f t="shared" si="2"/>
        <v>1.6E-2</v>
      </c>
      <c r="J15" s="132"/>
      <c r="K15" s="132"/>
      <c r="L15" s="91"/>
      <c r="M15" s="132"/>
    </row>
    <row r="16" spans="1:13" ht="28.5" customHeight="1">
      <c r="A16" s="34">
        <v>2</v>
      </c>
      <c r="B16" s="36" t="s">
        <v>18</v>
      </c>
      <c r="C16" s="92" t="s">
        <v>124</v>
      </c>
      <c r="D16" s="92" t="s">
        <v>123</v>
      </c>
      <c r="E16" s="31">
        <f>0.25*0.06</f>
        <v>1.4999999999999999E-2</v>
      </c>
      <c r="F16" s="50">
        <f t="shared" si="2"/>
        <v>1.4999999999999999E-2</v>
      </c>
      <c r="G16" s="51">
        <f t="shared" si="2"/>
        <v>0.01</v>
      </c>
      <c r="J16" s="132"/>
      <c r="K16" s="132"/>
      <c r="L16" s="91"/>
      <c r="M16" s="132"/>
    </row>
    <row r="17" spans="1:13" ht="51">
      <c r="A17" s="34">
        <v>3</v>
      </c>
      <c r="B17" s="36" t="s">
        <v>128</v>
      </c>
      <c r="C17" s="92" t="s">
        <v>123</v>
      </c>
      <c r="D17" s="92" t="s">
        <v>123</v>
      </c>
      <c r="E17" s="31">
        <f>0.35*0.06</f>
        <v>2.0999999999999998E-2</v>
      </c>
      <c r="F17" s="50">
        <f t="shared" si="2"/>
        <v>1.3999999999999999E-2</v>
      </c>
      <c r="G17" s="51">
        <f t="shared" si="2"/>
        <v>1.3999999999999999E-2</v>
      </c>
      <c r="J17" s="133"/>
      <c r="K17" s="133"/>
      <c r="L17" s="91"/>
      <c r="M17" s="133"/>
    </row>
    <row r="18" spans="1:13">
      <c r="A18" s="34" t="s">
        <v>8</v>
      </c>
      <c r="B18" s="13"/>
      <c r="C18" s="137" t="s">
        <v>174</v>
      </c>
      <c r="D18" s="138"/>
      <c r="E18" s="70"/>
      <c r="F18" s="20">
        <f>SUM(F15:F17)</f>
        <v>4.4999999999999998E-2</v>
      </c>
      <c r="G18" s="20">
        <f>SUM(G15:G17)</f>
        <v>0.04</v>
      </c>
      <c r="H18" s="66" t="s">
        <v>195</v>
      </c>
      <c r="I18" s="68"/>
      <c r="J18" s="78"/>
      <c r="K18" s="78"/>
      <c r="L18" s="78"/>
      <c r="M18" s="78"/>
    </row>
    <row r="19" spans="1:13" ht="25.5">
      <c r="A19" s="33" t="s">
        <v>22</v>
      </c>
      <c r="B19" s="38" t="s">
        <v>19</v>
      </c>
      <c r="C19" s="34"/>
      <c r="D19" s="12"/>
      <c r="E19" s="12"/>
      <c r="F19" s="12"/>
      <c r="G19" s="46"/>
      <c r="I19" s="10" t="s">
        <v>22</v>
      </c>
      <c r="J19" s="131" t="s">
        <v>221</v>
      </c>
      <c r="K19" s="142"/>
      <c r="L19" s="95"/>
      <c r="M19" s="142" t="s">
        <v>222</v>
      </c>
    </row>
    <row r="20" spans="1:13" ht="51">
      <c r="A20" s="34">
        <v>1</v>
      </c>
      <c r="B20" s="36" t="s">
        <v>110</v>
      </c>
      <c r="C20" s="92" t="s">
        <v>121</v>
      </c>
      <c r="D20" s="92" t="s">
        <v>121</v>
      </c>
      <c r="E20" s="31">
        <f>0.5*0.06</f>
        <v>0.03</v>
      </c>
      <c r="F20" s="50">
        <f>IF(C20="0 - not considered at all",0*$E20,IF(C20="1 -  planned, not implemented",1*$E20/3,IF(C20="2 - partially implemented",2*$E20/3,$E20)))</f>
        <v>0</v>
      </c>
      <c r="G20" s="51">
        <f>IF(D20="0 - not considered at all",0*$E20,IF(D20="1 -  planned, not implemented",1*$E20/3,IF(D20="2 - partially implemented",2*$E20/3,$E20)))</f>
        <v>0</v>
      </c>
      <c r="J20" s="132"/>
      <c r="K20" s="142"/>
      <c r="L20" s="95"/>
      <c r="M20" s="142"/>
    </row>
    <row r="21" spans="1:13" ht="25.5">
      <c r="A21" s="34">
        <v>2</v>
      </c>
      <c r="B21" s="36" t="s">
        <v>129</v>
      </c>
      <c r="C21" s="92" t="s">
        <v>121</v>
      </c>
      <c r="D21" s="92" t="s">
        <v>121</v>
      </c>
      <c r="E21" s="31">
        <f>0.5*0.06</f>
        <v>0.03</v>
      </c>
      <c r="F21" s="50">
        <f>IF(C21="0 - not considered at all",0*$E21,IF(C21="1 -  planned, not implemented",1*$E21/3,IF(C21="2 - partially implemented",2*$E21/3,$E21)))</f>
        <v>0</v>
      </c>
      <c r="G21" s="51">
        <f>IF(D21="0 - not considered at all",0*$E21,IF(D21="1 -  planned, not implemented",1*$E21/3,IF(D21="2 - partially implemented",2*$E21/3,$E21)))</f>
        <v>0</v>
      </c>
      <c r="J21" s="133"/>
      <c r="K21" s="142"/>
      <c r="L21" s="95"/>
      <c r="M21" s="142"/>
    </row>
    <row r="22" spans="1:13">
      <c r="A22" s="34" t="s">
        <v>8</v>
      </c>
      <c r="B22" s="13"/>
      <c r="C22" s="137" t="s">
        <v>182</v>
      </c>
      <c r="D22" s="138"/>
      <c r="E22" s="139"/>
      <c r="F22" s="20">
        <f>SUM(F20:F21)</f>
        <v>0</v>
      </c>
      <c r="G22" s="20">
        <f>SUM(G19:G21)</f>
        <v>0</v>
      </c>
      <c r="H22" s="66" t="s">
        <v>195</v>
      </c>
      <c r="I22" s="68"/>
      <c r="J22" s="78"/>
      <c r="K22" s="78"/>
      <c r="L22" s="78"/>
      <c r="M22" s="78"/>
    </row>
    <row r="23" spans="1:13">
      <c r="A23" s="33" t="s">
        <v>23</v>
      </c>
      <c r="B23" s="88" t="s">
        <v>77</v>
      </c>
      <c r="C23" s="63"/>
      <c r="D23" s="77"/>
      <c r="E23" s="77"/>
      <c r="F23" s="77"/>
      <c r="G23" s="77"/>
      <c r="I23" s="10" t="s">
        <v>23</v>
      </c>
      <c r="J23" s="142" t="s">
        <v>223</v>
      </c>
      <c r="K23" s="142"/>
      <c r="L23" s="95"/>
      <c r="M23" s="142"/>
    </row>
    <row r="24" spans="1:13" ht="25.5">
      <c r="A24" s="34">
        <v>1</v>
      </c>
      <c r="B24" s="36" t="s">
        <v>24</v>
      </c>
      <c r="C24" s="92" t="s">
        <v>124</v>
      </c>
      <c r="D24" s="92" t="s">
        <v>121</v>
      </c>
      <c r="E24" s="31">
        <f>0.6*0.03</f>
        <v>1.7999999999999999E-2</v>
      </c>
      <c r="F24" s="50">
        <f>IF(C24="0 - not considered at all",0*$E24,IF(C24="1 -  planned, not implemented",1*$E24/3,IF(C24="2 - partially implemented",2*$E24/3,$E24)))</f>
        <v>1.7999999999999999E-2</v>
      </c>
      <c r="G24" s="51">
        <f>IF(D24="0 - not considered at all",0*$E24,IF(D24="1 -  planned, not implemented",1*$E24/3,IF(D24="2 - partially implemented",2*$E24/3,$E24)))</f>
        <v>0</v>
      </c>
      <c r="J24" s="142"/>
      <c r="K24" s="142"/>
      <c r="L24" s="95"/>
      <c r="M24" s="142"/>
    </row>
    <row r="25" spans="1:13" ht="25.5">
      <c r="A25" s="34">
        <v>2</v>
      </c>
      <c r="B25" s="36" t="s">
        <v>111</v>
      </c>
      <c r="C25" s="92" t="s">
        <v>121</v>
      </c>
      <c r="D25" s="92" t="s">
        <v>121</v>
      </c>
      <c r="E25" s="31">
        <f>0.4*0.03</f>
        <v>1.2E-2</v>
      </c>
      <c r="F25" s="50">
        <f>IF(C25="0 - not considered at all",0*$E25,IF(C25="1 -  planned, not implemented",1*$E25/3,IF(C25="2 - partially implemented",2*$E25/3,$E25)))</f>
        <v>0</v>
      </c>
      <c r="G25" s="51">
        <f>IF(D25="0 - not considered at all",0*$E25,IF(D25="1 -  planned, not implemented",1*$E25/3,IF(D25="2 - partially implemented",2*$E25/3,$E25)))</f>
        <v>0</v>
      </c>
      <c r="J25" s="142"/>
      <c r="K25" s="142"/>
      <c r="L25" s="95"/>
      <c r="M25" s="142"/>
    </row>
    <row r="26" spans="1:13">
      <c r="A26" s="34" t="s">
        <v>8</v>
      </c>
      <c r="B26" s="13"/>
      <c r="C26" s="137" t="s">
        <v>183</v>
      </c>
      <c r="D26" s="138"/>
      <c r="E26" s="139"/>
      <c r="F26" s="20">
        <f>SUM(F24:F25)</f>
        <v>1.7999999999999999E-2</v>
      </c>
      <c r="G26" s="20">
        <f>SUM(G23:G25)</f>
        <v>0</v>
      </c>
      <c r="H26" s="66" t="s">
        <v>196</v>
      </c>
      <c r="I26" s="68"/>
      <c r="J26" s="96"/>
      <c r="K26" s="96"/>
      <c r="L26" s="96"/>
      <c r="M26" s="96"/>
    </row>
    <row r="27" spans="1:13" ht="30">
      <c r="A27" s="33" t="s">
        <v>25</v>
      </c>
      <c r="B27" s="82" t="s">
        <v>78</v>
      </c>
      <c r="C27" s="63"/>
      <c r="D27" s="77"/>
      <c r="E27" s="77"/>
      <c r="F27" s="77"/>
      <c r="G27" s="77"/>
      <c r="I27" s="10" t="s">
        <v>25</v>
      </c>
      <c r="J27" s="142"/>
      <c r="K27" s="142"/>
      <c r="L27" s="95"/>
      <c r="M27" s="142"/>
    </row>
    <row r="28" spans="1:13" ht="32.25" customHeight="1">
      <c r="A28" s="34">
        <v>1</v>
      </c>
      <c r="B28" s="36" t="s">
        <v>112</v>
      </c>
      <c r="C28" s="92" t="s">
        <v>124</v>
      </c>
      <c r="D28" s="92" t="s">
        <v>121</v>
      </c>
      <c r="E28" s="31">
        <f>0.5*0.03</f>
        <v>1.4999999999999999E-2</v>
      </c>
      <c r="F28" s="50">
        <f>IF(C28="0 - not considered at all",0*$E28,IF(C28="1 -  planned, not implemented",1*$E28/3,IF(C28="2 - partially implemented",2*$E28/3,$E28)))</f>
        <v>1.4999999999999999E-2</v>
      </c>
      <c r="G28" s="51">
        <f>IF(D28="0 - not considered at all",0*$E28,IF(D28="1 -  planned, not implemented",1*$E28/3,IF(D28="2 - partially implemented",2*$E28/3,$E28)))</f>
        <v>0</v>
      </c>
      <c r="J28" s="142"/>
      <c r="K28" s="142"/>
      <c r="L28" s="95"/>
      <c r="M28" s="142"/>
    </row>
    <row r="29" spans="1:13" ht="63.75">
      <c r="A29" s="34">
        <v>2</v>
      </c>
      <c r="B29" s="36" t="s">
        <v>113</v>
      </c>
      <c r="C29" s="92" t="s">
        <v>121</v>
      </c>
      <c r="D29" s="92" t="s">
        <v>121</v>
      </c>
      <c r="E29" s="31">
        <f>0.5*0.03</f>
        <v>1.4999999999999999E-2</v>
      </c>
      <c r="F29" s="50">
        <f>IF(C29="0 - not considered at all",0*$E29,IF(C29="1 -  planned, not implemented",1*$E29/3,IF(C29="2 - partially implemented",2*$E29/3,$E29)))</f>
        <v>0</v>
      </c>
      <c r="G29" s="51">
        <f>IF(D29="0 - not considered at all",0*$E29,IF(D29="1 -  planned, not implemented",1*$E29/3,IF(D29="2 - partially implemented",2*$E29/3,$E29)))</f>
        <v>0</v>
      </c>
      <c r="J29" s="142"/>
      <c r="K29" s="142"/>
      <c r="L29" s="95"/>
      <c r="M29" s="142"/>
    </row>
    <row r="30" spans="1:13" ht="15.75" thickBot="1">
      <c r="A30" s="34" t="s">
        <v>8</v>
      </c>
      <c r="B30" s="13"/>
      <c r="C30" s="137" t="s">
        <v>184</v>
      </c>
      <c r="D30" s="138"/>
      <c r="E30" s="139"/>
      <c r="F30" s="20">
        <f>SUM(F28:F29)</f>
        <v>1.4999999999999999E-2</v>
      </c>
      <c r="G30" s="20">
        <f>SUM(G27:G29)</f>
        <v>0</v>
      </c>
      <c r="H30" s="66" t="s">
        <v>196</v>
      </c>
      <c r="I30" s="68"/>
    </row>
    <row r="31" spans="1:13" ht="15.75" thickBot="1">
      <c r="C31" s="141" t="s">
        <v>175</v>
      </c>
      <c r="D31" s="141"/>
      <c r="F31" s="43">
        <f>SUM(F7,F13,F18,F22,F26,F30)</f>
        <v>0.19800000000000001</v>
      </c>
      <c r="G31" s="43">
        <f>SUM(G7,G13,G18,G22,G26,G30)</f>
        <v>0.14199999999999999</v>
      </c>
    </row>
    <row r="32" spans="1:13">
      <c r="C32" s="140" t="s">
        <v>181</v>
      </c>
      <c r="D32" s="140"/>
      <c r="F32" s="46">
        <v>30</v>
      </c>
      <c r="G32" s="46">
        <v>30</v>
      </c>
    </row>
    <row r="33" spans="1:12">
      <c r="D33" s="15"/>
      <c r="E33" s="15"/>
      <c r="G33" s="40"/>
    </row>
    <row r="34" spans="1:12" customFormat="1" ht="32.25" customHeight="1">
      <c r="A34" s="135" t="s">
        <v>153</v>
      </c>
      <c r="B34" s="135"/>
      <c r="C34" s="44"/>
      <c r="D34" s="136" t="s">
        <v>154</v>
      </c>
      <c r="E34" s="136"/>
      <c r="F34" s="136"/>
      <c r="G34" s="136"/>
      <c r="H34" s="136"/>
      <c r="I34" s="136"/>
      <c r="J34" s="136"/>
      <c r="K34" s="45"/>
      <c r="L34" s="45"/>
    </row>
  </sheetData>
  <sheetProtection password="C7FA"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M19:M21"/>
    <mergeCell ref="M23:M25"/>
    <mergeCell ref="K14:K17"/>
    <mergeCell ref="M3:M6"/>
    <mergeCell ref="M8:M12"/>
    <mergeCell ref="M14:M17"/>
    <mergeCell ref="J3:J6"/>
    <mergeCell ref="K3:K6"/>
    <mergeCell ref="J8:J12"/>
    <mergeCell ref="K8:K12"/>
    <mergeCell ref="J19:J21"/>
    <mergeCell ref="C7:D7"/>
    <mergeCell ref="C13:D13"/>
    <mergeCell ref="C18:D18"/>
    <mergeCell ref="C31:D31"/>
    <mergeCell ref="J14:J17"/>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703125" defaultRowHeight="1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7.85546875" style="10" customWidth="1"/>
    <col min="12" max="12" width="0.140625" style="10" customWidth="1"/>
    <col min="13" max="13" width="35.28515625" style="10" hidden="1" customWidth="1"/>
    <col min="14" max="14" width="3" style="10" bestFit="1" customWidth="1"/>
    <col min="15" max="16384" width="34.5703125" style="10"/>
  </cols>
  <sheetData>
    <row r="1" spans="1:13" s="18" customFormat="1">
      <c r="A1" s="29" t="s">
        <v>126</v>
      </c>
      <c r="B1" s="17"/>
      <c r="D1" s="19"/>
      <c r="E1" s="19"/>
      <c r="F1" s="19"/>
      <c r="G1" s="19"/>
    </row>
    <row r="2" spans="1:13" ht="78" customHeight="1">
      <c r="A2" s="57" t="s">
        <v>75</v>
      </c>
      <c r="B2" s="58" t="s">
        <v>162</v>
      </c>
      <c r="C2" s="59" t="s">
        <v>118</v>
      </c>
      <c r="D2" s="60" t="s">
        <v>156</v>
      </c>
      <c r="E2" s="71" t="s">
        <v>9</v>
      </c>
      <c r="F2" s="71" t="s">
        <v>12</v>
      </c>
      <c r="G2" s="62" t="s">
        <v>157</v>
      </c>
      <c r="H2" s="63"/>
      <c r="I2" s="63"/>
      <c r="J2" s="64" t="s">
        <v>130</v>
      </c>
      <c r="K2" s="65" t="s">
        <v>201</v>
      </c>
      <c r="L2" s="63"/>
      <c r="M2" s="72" t="s">
        <v>176</v>
      </c>
    </row>
    <row r="3" spans="1:13">
      <c r="A3" s="84" t="s">
        <v>26</v>
      </c>
      <c r="B3" s="85" t="s">
        <v>27</v>
      </c>
      <c r="C3" s="63"/>
      <c r="D3" s="77"/>
      <c r="E3" s="77"/>
      <c r="F3" s="77"/>
      <c r="G3" s="77"/>
      <c r="I3" s="10" t="s">
        <v>26</v>
      </c>
      <c r="J3" s="142" t="s">
        <v>224</v>
      </c>
      <c r="K3" s="142"/>
      <c r="L3" s="95"/>
      <c r="M3" s="142" t="s">
        <v>225</v>
      </c>
    </row>
    <row r="4" spans="1:13" ht="25.5" customHeight="1">
      <c r="A4" s="34">
        <v>1</v>
      </c>
      <c r="B4" s="52" t="s">
        <v>131</v>
      </c>
      <c r="C4" s="92" t="s">
        <v>124</v>
      </c>
      <c r="D4" s="92" t="s">
        <v>124</v>
      </c>
      <c r="E4" s="31">
        <f>0.2*0.04</f>
        <v>8.0000000000000002E-3</v>
      </c>
      <c r="F4" s="50">
        <f t="shared" ref="F4:G8" si="0">IF(C4="0 - not considered at all",0*$E4,IF(C4="1 -  planned, not implemented",$E4/3,IF(C4="2 - partially implemented",2*$E4/3,$E4)))</f>
        <v>8.0000000000000002E-3</v>
      </c>
      <c r="G4" s="51">
        <f t="shared" si="0"/>
        <v>8.0000000000000002E-3</v>
      </c>
      <c r="J4" s="142"/>
      <c r="K4" s="142"/>
      <c r="L4" s="93" t="s">
        <v>121</v>
      </c>
      <c r="M4" s="142"/>
    </row>
    <row r="5" spans="1:13" ht="27" customHeight="1">
      <c r="A5" s="34">
        <v>2</v>
      </c>
      <c r="B5" s="52" t="s">
        <v>132</v>
      </c>
      <c r="C5" s="92" t="s">
        <v>121</v>
      </c>
      <c r="D5" s="92" t="s">
        <v>121</v>
      </c>
      <c r="E5" s="31">
        <f>0.3*0.04</f>
        <v>1.2E-2</v>
      </c>
      <c r="F5" s="50">
        <f t="shared" si="0"/>
        <v>0</v>
      </c>
      <c r="G5" s="51">
        <f t="shared" si="0"/>
        <v>0</v>
      </c>
      <c r="J5" s="142"/>
      <c r="K5" s="142"/>
      <c r="L5" s="93" t="s">
        <v>122</v>
      </c>
      <c r="M5" s="142"/>
    </row>
    <row r="6" spans="1:13" ht="27" customHeight="1">
      <c r="A6" s="34">
        <v>3</v>
      </c>
      <c r="B6" s="52" t="s">
        <v>133</v>
      </c>
      <c r="C6" s="92" t="s">
        <v>123</v>
      </c>
      <c r="D6" s="92" t="s">
        <v>123</v>
      </c>
      <c r="E6" s="31">
        <f>0.2*0.04</f>
        <v>8.0000000000000002E-3</v>
      </c>
      <c r="F6" s="50">
        <f t="shared" si="0"/>
        <v>5.3333333333333332E-3</v>
      </c>
      <c r="G6" s="51">
        <f t="shared" si="0"/>
        <v>5.3333333333333332E-3</v>
      </c>
      <c r="J6" s="142"/>
      <c r="K6" s="142"/>
      <c r="L6" s="93" t="s">
        <v>123</v>
      </c>
      <c r="M6" s="142"/>
    </row>
    <row r="7" spans="1:13" ht="31.5" customHeight="1">
      <c r="A7" s="34">
        <v>4</v>
      </c>
      <c r="B7" s="52" t="s">
        <v>134</v>
      </c>
      <c r="C7" s="92" t="s">
        <v>124</v>
      </c>
      <c r="D7" s="92" t="s">
        <v>124</v>
      </c>
      <c r="E7" s="31">
        <f>0.1*0.04</f>
        <v>4.0000000000000001E-3</v>
      </c>
      <c r="F7" s="50">
        <f t="shared" si="0"/>
        <v>4.0000000000000001E-3</v>
      </c>
      <c r="G7" s="51">
        <f t="shared" si="0"/>
        <v>4.0000000000000001E-3</v>
      </c>
      <c r="J7" s="142"/>
      <c r="K7" s="142"/>
      <c r="L7" s="93" t="s">
        <v>124</v>
      </c>
      <c r="M7" s="142"/>
    </row>
    <row r="8" spans="1:13" ht="27.75" customHeight="1">
      <c r="A8" s="34">
        <v>5</v>
      </c>
      <c r="B8" s="53" t="s">
        <v>135</v>
      </c>
      <c r="C8" s="92" t="s">
        <v>124</v>
      </c>
      <c r="D8" s="92" t="s">
        <v>124</v>
      </c>
      <c r="E8" s="31">
        <f>0.2*0.04</f>
        <v>8.0000000000000002E-3</v>
      </c>
      <c r="F8" s="50">
        <f t="shared" si="0"/>
        <v>8.0000000000000002E-3</v>
      </c>
      <c r="G8" s="51">
        <f t="shared" si="0"/>
        <v>8.0000000000000002E-3</v>
      </c>
      <c r="J8" s="142"/>
      <c r="K8" s="142"/>
      <c r="L8" s="95"/>
      <c r="M8" s="142"/>
    </row>
    <row r="9" spans="1:13" ht="17.25" customHeight="1">
      <c r="A9" s="34" t="s">
        <v>8</v>
      </c>
      <c r="B9" s="13"/>
      <c r="C9" s="137" t="s">
        <v>159</v>
      </c>
      <c r="D9" s="139"/>
      <c r="E9" s="54">
        <f>SUM(E3:E8)</f>
        <v>0.04</v>
      </c>
      <c r="F9" s="75">
        <f>SUM(F4:F8)</f>
        <v>2.5333333333333333E-2</v>
      </c>
      <c r="G9" s="75">
        <f>SUM(G4:G8)</f>
        <v>2.5333333333333333E-2</v>
      </c>
      <c r="H9" s="14" t="s">
        <v>197</v>
      </c>
      <c r="I9" s="14"/>
      <c r="J9" s="78"/>
      <c r="K9" s="78"/>
      <c r="L9" s="78"/>
      <c r="M9" s="78"/>
    </row>
    <row r="10" spans="1:13" ht="33" customHeight="1">
      <c r="A10" s="83" t="s">
        <v>28</v>
      </c>
      <c r="B10" s="85" t="s">
        <v>29</v>
      </c>
      <c r="C10" s="63"/>
      <c r="D10" s="77"/>
      <c r="E10" s="77"/>
      <c r="F10" s="77"/>
      <c r="G10" s="77"/>
      <c r="H10" s="73"/>
      <c r="I10" s="73" t="s">
        <v>28</v>
      </c>
      <c r="J10" s="142" t="s">
        <v>226</v>
      </c>
      <c r="K10" s="142"/>
      <c r="L10" s="95"/>
      <c r="M10" s="142" t="s">
        <v>227</v>
      </c>
    </row>
    <row r="11" spans="1:13" ht="25.5">
      <c r="A11" s="34">
        <v>1</v>
      </c>
      <c r="B11" s="36" t="s">
        <v>30</v>
      </c>
      <c r="C11" s="92" t="s">
        <v>124</v>
      </c>
      <c r="D11" s="92" t="s">
        <v>124</v>
      </c>
      <c r="E11" s="31">
        <f>0.2*4/100</f>
        <v>8.0000000000000002E-3</v>
      </c>
      <c r="F11" s="50">
        <f>IF(C11="0 - not considered at all",0*$E11,IF(C11="1 -  planned, not implemented",1*$E11/3,IF(C11="2 - partially implemented",2*$E11/3,$E11)))</f>
        <v>8.0000000000000002E-3</v>
      </c>
      <c r="G11" s="51">
        <f>IF(D11="0 - not considered at all",0*$E11,IF(D11="1 -  planned, not implemented",$E11/3,IF(D11="2 - partially implemented",2*$E11/3,$E11)))</f>
        <v>8.0000000000000002E-3</v>
      </c>
      <c r="J11" s="142"/>
      <c r="K11" s="142"/>
      <c r="L11" s="95"/>
      <c r="M11" s="142"/>
    </row>
    <row r="12" spans="1:13" ht="25.5">
      <c r="A12" s="34">
        <v>2</v>
      </c>
      <c r="B12" s="36" t="s">
        <v>31</v>
      </c>
      <c r="C12" s="92" t="s">
        <v>124</v>
      </c>
      <c r="D12" s="92" t="s">
        <v>124</v>
      </c>
      <c r="E12" s="31">
        <f>0.2*4/100</f>
        <v>8.0000000000000002E-3</v>
      </c>
      <c r="F12" s="50">
        <f>IF(C12="0 - not considered at all",0*$E12,IF(C12="1 -  planned, not implemented",1*$E12/3,IF(C12="2 - partially implemented",2*$E12/3,$E12)))</f>
        <v>8.0000000000000002E-3</v>
      </c>
      <c r="G12" s="51">
        <f>IF(D12="0 - not considered at all",0*$E12,IF(D12="1 -  planned, not implemented",$E12/3,IF(D12="2 - partially implemented",2*$E12/3,$E12)))</f>
        <v>8.0000000000000002E-3</v>
      </c>
      <c r="J12" s="142"/>
      <c r="K12" s="142"/>
      <c r="L12" s="95"/>
      <c r="M12" s="142"/>
    </row>
    <row r="13" spans="1:13" ht="25.5">
      <c r="A13" s="34">
        <v>3</v>
      </c>
      <c r="B13" s="36" t="s">
        <v>69</v>
      </c>
      <c r="C13" s="92" t="s">
        <v>124</v>
      </c>
      <c r="D13" s="92" t="s">
        <v>124</v>
      </c>
      <c r="E13" s="31">
        <f>0.3*4/100</f>
        <v>1.2E-2</v>
      </c>
      <c r="F13" s="50">
        <f>IF(C13="0 - not considered at all",0*$E13,IF(C13="1 -  planned, not implemented",1*$E13/3,IF(C13="2 - partially implemented",2*$E13/3,$E13)))</f>
        <v>1.2E-2</v>
      </c>
      <c r="G13" s="51">
        <f>IF(D13="0 - not considered at all",0*$E13,IF(D13="1 -  planned, not implemented",$E13/3,IF(D13="2 - partially implemented",2*$E13/3,$E13)))</f>
        <v>1.2E-2</v>
      </c>
      <c r="J13" s="142"/>
      <c r="K13" s="142"/>
      <c r="L13" s="95"/>
      <c r="M13" s="142"/>
    </row>
    <row r="14" spans="1:13" ht="25.5">
      <c r="A14" s="34">
        <v>4</v>
      </c>
      <c r="B14" s="36" t="s">
        <v>70</v>
      </c>
      <c r="C14" s="92" t="s">
        <v>124</v>
      </c>
      <c r="D14" s="92" t="s">
        <v>124</v>
      </c>
      <c r="E14" s="31">
        <f>0.3*4/100</f>
        <v>1.2E-2</v>
      </c>
      <c r="F14" s="50">
        <f>IF(C14="0 - not considered at all",0*$E14,IF(C14="1 -  planned, not implemented",1*$E14/3,IF(C14="2 - partially implemented",2*$E14/3,$E14)))</f>
        <v>1.2E-2</v>
      </c>
      <c r="G14" s="51">
        <f>IF(D14="0 - not considered at all",0*$E14,IF(D14="1 -  planned, not implemented",$E14/3,IF(D14="2 - partially implemented",2*$E14/3,$E14)))</f>
        <v>1.2E-2</v>
      </c>
      <c r="J14" s="142"/>
      <c r="K14" s="142"/>
      <c r="L14" s="95"/>
      <c r="M14" s="142"/>
    </row>
    <row r="15" spans="1:13">
      <c r="A15" s="34" t="s">
        <v>8</v>
      </c>
      <c r="B15" s="13"/>
      <c r="C15" s="137" t="s">
        <v>160</v>
      </c>
      <c r="D15" s="139"/>
      <c r="E15" s="33"/>
      <c r="F15" s="75">
        <f>SUM(F11:F14)</f>
        <v>0.04</v>
      </c>
      <c r="G15" s="75">
        <f>SUM(G11:G14)</f>
        <v>0.04</v>
      </c>
      <c r="H15" s="14" t="s">
        <v>197</v>
      </c>
      <c r="I15" s="14"/>
      <c r="J15" s="78"/>
      <c r="K15" s="78"/>
      <c r="L15" s="78"/>
      <c r="M15" s="78"/>
    </row>
    <row r="16" spans="1:13">
      <c r="A16" s="83" t="s">
        <v>116</v>
      </c>
      <c r="B16" s="86" t="s">
        <v>71</v>
      </c>
      <c r="C16" s="63"/>
      <c r="D16" s="77"/>
      <c r="E16" s="77"/>
      <c r="F16" s="77"/>
      <c r="G16" s="77"/>
      <c r="H16" s="73"/>
      <c r="I16" s="73" t="s">
        <v>116</v>
      </c>
      <c r="J16" s="142" t="s">
        <v>228</v>
      </c>
      <c r="K16" s="143"/>
      <c r="L16" s="91"/>
      <c r="M16" s="143"/>
    </row>
    <row r="17" spans="1:13" ht="27" customHeight="1">
      <c r="A17" s="34">
        <v>1</v>
      </c>
      <c r="B17" s="36" t="s">
        <v>136</v>
      </c>
      <c r="C17" s="92" t="s">
        <v>123</v>
      </c>
      <c r="D17" s="92" t="s">
        <v>123</v>
      </c>
      <c r="E17" s="31">
        <f>0.2*4/100</f>
        <v>8.0000000000000002E-3</v>
      </c>
      <c r="F17" s="50">
        <f>IF(C17="0 - not considered at all",0*$E17,IF(C17="1 -  planned, not implemented",1*$E17/3,IF(C17="2 - partially implemented",2*$E17/3,$E17)))</f>
        <v>5.3333333333333332E-3</v>
      </c>
      <c r="G17" s="51">
        <f>IF(D17="0 - not considered at all",0*$E17,IF(D17="1 -  planned, not implemented",$E17/3,IF(D17="2 - partially implemented",2*$E17/3,$E17)))</f>
        <v>5.3333333333333332E-3</v>
      </c>
      <c r="J17" s="142"/>
      <c r="K17" s="143"/>
      <c r="L17" s="91"/>
      <c r="M17" s="143"/>
    </row>
    <row r="18" spans="1:13" ht="39" customHeight="1">
      <c r="A18" s="34">
        <v>2</v>
      </c>
      <c r="B18" s="36" t="s">
        <v>137</v>
      </c>
      <c r="C18" s="92" t="s">
        <v>124</v>
      </c>
      <c r="D18" s="92" t="s">
        <v>124</v>
      </c>
      <c r="E18" s="31">
        <f>0.2*4/100</f>
        <v>8.0000000000000002E-3</v>
      </c>
      <c r="F18" s="50">
        <f>IF(C18="0 - not considered at all",0*$E18,IF(C18="1 -  planned, not implemented",1*$E18/3,IF(C18="2 - partially implemented",2*$E18/3,$E18)))</f>
        <v>8.0000000000000002E-3</v>
      </c>
      <c r="G18" s="51">
        <f>IF(D18="0 - not considered at all",0*$E18,IF(D18="1 -  planned, not implemented",$E18/3,IF(D18="2 - partially implemented",2*$E18/3,$E18)))</f>
        <v>8.0000000000000002E-3</v>
      </c>
      <c r="J18" s="142"/>
      <c r="K18" s="143"/>
      <c r="L18" s="91"/>
      <c r="M18" s="143"/>
    </row>
    <row r="19" spans="1:13" ht="25.5">
      <c r="A19" s="34">
        <v>3</v>
      </c>
      <c r="B19" s="36" t="s">
        <v>138</v>
      </c>
      <c r="C19" s="92" t="s">
        <v>124</v>
      </c>
      <c r="D19" s="92" t="s">
        <v>124</v>
      </c>
      <c r="E19" s="31">
        <f>0.2*4/100</f>
        <v>8.0000000000000002E-3</v>
      </c>
      <c r="F19" s="50">
        <f>IF(C19="0 - not considered at all",0*$E19,IF(C19="1 -  planned, not implemented",1*$E19/3,IF(C19="2 - partially implemented",2*$E19/3,$E19)))</f>
        <v>8.0000000000000002E-3</v>
      </c>
      <c r="G19" s="51">
        <f>IF(D19="0 - not considered at all",0*$E19,IF(D19="1 -  planned, not implemented",$E19/3,IF(D19="2 - partially implemented",2*$E19/3,$E19)))</f>
        <v>8.0000000000000002E-3</v>
      </c>
      <c r="J19" s="142"/>
      <c r="K19" s="143"/>
      <c r="L19" s="91"/>
      <c r="M19" s="143"/>
    </row>
    <row r="20" spans="1:13" ht="29.25" customHeight="1">
      <c r="A20" s="34">
        <v>4</v>
      </c>
      <c r="B20" s="36" t="s">
        <v>142</v>
      </c>
      <c r="C20" s="92" t="s">
        <v>124</v>
      </c>
      <c r="D20" s="92" t="s">
        <v>124</v>
      </c>
      <c r="E20" s="31">
        <f>0.2*4/100</f>
        <v>8.0000000000000002E-3</v>
      </c>
      <c r="F20" s="50">
        <f>IF(C20="0 - not considered at all",0*$E20,IF(C20="1 -  planned, not implemented",1*$E20/3,IF(C20="2 - partially implemented",2*$E20/3,$E20)))</f>
        <v>8.0000000000000002E-3</v>
      </c>
      <c r="G20" s="51">
        <f>IF(D20="0 - not considered at all",0*$E20,IF(D20="1 -  planned, not implemented",$E20/3,IF(D20="2 - partially implemented",2*$E20/3,$E20)))</f>
        <v>8.0000000000000002E-3</v>
      </c>
      <c r="J20" s="142"/>
      <c r="K20" s="143"/>
      <c r="L20" s="91"/>
      <c r="M20" s="143"/>
    </row>
    <row r="21" spans="1:13" ht="38.25">
      <c r="A21" s="34">
        <v>5</v>
      </c>
      <c r="B21" s="37" t="s">
        <v>143</v>
      </c>
      <c r="C21" s="92" t="s">
        <v>124</v>
      </c>
      <c r="D21" s="92" t="s">
        <v>124</v>
      </c>
      <c r="E21" s="31">
        <f>0.2*4/100</f>
        <v>8.0000000000000002E-3</v>
      </c>
      <c r="F21" s="50">
        <f>IF(C21="0 - not considered at all",0*$E21,IF(C21="1 -  planned, not implemented",1*$E21/3,IF(C21="2 - partially implemented",2*$E21/3,$E21)))</f>
        <v>8.0000000000000002E-3</v>
      </c>
      <c r="G21" s="51">
        <f>IF(D21="0 - not considered at all",0*$E21,IF(D21="1 -  planned, not implemented",$E21/3,IF(D21="2 - partially implemented",2*$E21/3,$E21)))</f>
        <v>8.0000000000000002E-3</v>
      </c>
      <c r="J21" s="142"/>
      <c r="K21" s="143"/>
      <c r="L21" s="91"/>
      <c r="M21" s="143"/>
    </row>
    <row r="22" spans="1:13">
      <c r="A22" s="34" t="s">
        <v>8</v>
      </c>
      <c r="B22" s="13"/>
      <c r="C22" s="137" t="s">
        <v>161</v>
      </c>
      <c r="D22" s="139"/>
      <c r="E22" s="33"/>
      <c r="F22" s="75">
        <f>SUM(F17:F21)</f>
        <v>3.7333333333333329E-2</v>
      </c>
      <c r="G22" s="75">
        <f>SUM(G17:G21)</f>
        <v>3.7333333333333329E-2</v>
      </c>
      <c r="H22" s="14" t="s">
        <v>197</v>
      </c>
      <c r="I22" s="14"/>
      <c r="J22" s="78"/>
      <c r="K22" s="78"/>
      <c r="L22" s="78"/>
      <c r="M22" s="78"/>
    </row>
    <row r="23" spans="1:13">
      <c r="A23" s="83" t="s">
        <v>32</v>
      </c>
      <c r="B23" s="86" t="s">
        <v>72</v>
      </c>
      <c r="C23" s="63"/>
      <c r="D23" s="77"/>
      <c r="E23" s="77"/>
      <c r="F23" s="77"/>
      <c r="G23" s="77"/>
      <c r="H23" s="73"/>
      <c r="I23" s="73" t="s">
        <v>32</v>
      </c>
      <c r="J23" s="142" t="s">
        <v>229</v>
      </c>
      <c r="K23" s="142"/>
      <c r="L23" s="95"/>
      <c r="M23" s="142"/>
    </row>
    <row r="24" spans="1:13" ht="66.75" customHeight="1">
      <c r="A24" s="34">
        <v>1</v>
      </c>
      <c r="B24" s="36" t="s">
        <v>144</v>
      </c>
      <c r="C24" s="92" t="s">
        <v>124</v>
      </c>
      <c r="D24" s="92" t="s">
        <v>124</v>
      </c>
      <c r="E24" s="31">
        <f>0.5*0.04</f>
        <v>0.02</v>
      </c>
      <c r="F24" s="50">
        <f>IF(C24="0 - not considered at all",0*$E24,IF(C24="1 -  planned, not implemented",1*$E24/3,IF(C24="2 - partially implemented",2*$E24/3,$E24)))</f>
        <v>0.02</v>
      </c>
      <c r="G24" s="51">
        <f>IF(D24="0 - not considered at all",0*$E24,IF(D24="1 -  planned, not implemented",$E24/3,IF(D24="2 - partially implemented",2*$E24/3,$E24)))</f>
        <v>0.02</v>
      </c>
      <c r="J24" s="142"/>
      <c r="K24" s="142"/>
      <c r="L24" s="95"/>
      <c r="M24" s="142"/>
    </row>
    <row r="25" spans="1:13" ht="47.25" customHeight="1">
      <c r="A25" s="34">
        <v>2</v>
      </c>
      <c r="B25" s="36" t="s">
        <v>145</v>
      </c>
      <c r="C25" s="92" t="s">
        <v>124</v>
      </c>
      <c r="D25" s="92" t="s">
        <v>124</v>
      </c>
      <c r="E25" s="31">
        <f>0.5*0.04</f>
        <v>0.02</v>
      </c>
      <c r="F25" s="50">
        <f>IF(C25="0 - not considered at all",0*$E25,IF(C25="1 -  planned, not implemented",1*$E25/3,IF(C25="2 - partially implemented",2*$E25/3,$E25)))</f>
        <v>0.02</v>
      </c>
      <c r="G25" s="51">
        <f>IF(D25="0 - not considered at all",0*$E25,IF(D25="1 -  planned, not implemented",$E25/3,IF(D25="2 - partially implemented",2*$E25/3,$E25)))</f>
        <v>0.02</v>
      </c>
      <c r="J25" s="142"/>
      <c r="K25" s="142"/>
      <c r="L25" s="95"/>
      <c r="M25" s="142"/>
    </row>
    <row r="26" spans="1:13">
      <c r="A26" s="34" t="s">
        <v>8</v>
      </c>
      <c r="B26" s="13"/>
      <c r="C26" s="137" t="s">
        <v>177</v>
      </c>
      <c r="D26" s="139"/>
      <c r="E26" s="33"/>
      <c r="F26" s="75">
        <f>SUM(F24:F25)</f>
        <v>0.04</v>
      </c>
      <c r="G26" s="75">
        <f>SUM(G24:G25)</f>
        <v>0.04</v>
      </c>
      <c r="H26" s="14" t="s">
        <v>197</v>
      </c>
      <c r="I26" s="14"/>
      <c r="J26" s="96"/>
      <c r="K26" s="96"/>
      <c r="L26" s="96"/>
      <c r="M26" s="96"/>
    </row>
    <row r="27" spans="1:13" ht="33.75" customHeight="1">
      <c r="A27" s="83" t="s">
        <v>33</v>
      </c>
      <c r="B27" s="85" t="s">
        <v>74</v>
      </c>
      <c r="C27" s="63"/>
      <c r="D27" s="77"/>
      <c r="E27" s="77"/>
      <c r="F27" s="77"/>
      <c r="G27" s="77"/>
      <c r="H27" s="73"/>
      <c r="I27" s="73" t="s">
        <v>33</v>
      </c>
      <c r="J27" s="142" t="s">
        <v>230</v>
      </c>
      <c r="K27" s="142"/>
      <c r="L27" s="96"/>
      <c r="M27" s="142" t="s">
        <v>231</v>
      </c>
    </row>
    <row r="28" spans="1:13" ht="34.5" customHeight="1">
      <c r="A28" s="34">
        <v>1</v>
      </c>
      <c r="B28" s="36" t="s">
        <v>146</v>
      </c>
      <c r="C28" s="92" t="s">
        <v>124</v>
      </c>
      <c r="D28" s="92" t="s">
        <v>124</v>
      </c>
      <c r="E28" s="31">
        <f>0.3*0.02</f>
        <v>6.0000000000000001E-3</v>
      </c>
      <c r="F28" s="50">
        <f>IF(C28="0 - not considered at all",0*$E28,IF(C28="1 -  planned, not implemented",1*$E28/3,IF(C28="2 - partially implemented",2*$E28/3,$E28)))</f>
        <v>6.0000000000000001E-3</v>
      </c>
      <c r="G28" s="51">
        <f>IF(D28="0 - not considered at all",0*$E28,IF(D28="1 -  planned, not implemented",$E28/3,IF(D28="2 - partially implemented",2*$E28/3,$E28)))</f>
        <v>6.0000000000000001E-3</v>
      </c>
      <c r="J28" s="142"/>
      <c r="K28" s="142"/>
      <c r="L28" s="96"/>
      <c r="M28" s="142"/>
    </row>
    <row r="29" spans="1:13" ht="38.25">
      <c r="A29" s="34">
        <v>2</v>
      </c>
      <c r="B29" s="36" t="s">
        <v>147</v>
      </c>
      <c r="C29" s="92" t="s">
        <v>124</v>
      </c>
      <c r="D29" s="92" t="s">
        <v>124</v>
      </c>
      <c r="E29" s="31">
        <f>0.3*0.02</f>
        <v>6.0000000000000001E-3</v>
      </c>
      <c r="F29" s="50">
        <f>IF(C29="0 - not considered at all",0*$E29,IF(C29="1 -  planned, not implemented",1*$E29/3,IF(C29="2 - partially implemented",2*$E29/3,$E29)))</f>
        <v>6.0000000000000001E-3</v>
      </c>
      <c r="G29" s="51">
        <f>IF(D29="0 - not considered at all",0*$E29,IF(D29="1 -  planned, not implemented",$E29/3,IF(D29="2 - partially implemented",2*$E29/3,$E29)))</f>
        <v>6.0000000000000001E-3</v>
      </c>
      <c r="J29" s="142"/>
      <c r="K29" s="142"/>
      <c r="L29" s="96"/>
      <c r="M29" s="142"/>
    </row>
    <row r="30" spans="1:13" ht="38.25" customHeight="1">
      <c r="A30" s="34">
        <v>3</v>
      </c>
      <c r="B30" s="36" t="s">
        <v>148</v>
      </c>
      <c r="C30" s="92" t="s">
        <v>124</v>
      </c>
      <c r="D30" s="92" t="s">
        <v>124</v>
      </c>
      <c r="E30" s="31">
        <f>0.4*0.02</f>
        <v>8.0000000000000002E-3</v>
      </c>
      <c r="F30" s="50">
        <f>IF(C30="0 - not considered at all",0*$E30,IF(C30="1 -  planned, not implemented",1*$E30/3,IF(C30="2 - partially implemented",2*$E30/3,$E30)))</f>
        <v>8.0000000000000002E-3</v>
      </c>
      <c r="G30" s="51">
        <f>IF(D30="0 - not considered at all",0*$E30,IF(D30="1 -  planned, not implemented",$E30/3,IF(D30="2 - partially implemented",2*$E30/3,$E30)))</f>
        <v>8.0000000000000002E-3</v>
      </c>
      <c r="J30" s="142"/>
      <c r="K30" s="142"/>
      <c r="L30" s="96"/>
      <c r="M30" s="142"/>
    </row>
    <row r="31" spans="1:13">
      <c r="A31" s="34" t="s">
        <v>8</v>
      </c>
      <c r="B31" s="13"/>
      <c r="C31" s="137" t="s">
        <v>178</v>
      </c>
      <c r="D31" s="139"/>
      <c r="E31" s="33"/>
      <c r="F31" s="75">
        <f>SUM(F28:F30)</f>
        <v>0.02</v>
      </c>
      <c r="G31" s="75">
        <f>SUM(G28:G30)</f>
        <v>0.02</v>
      </c>
      <c r="H31" s="14" t="s">
        <v>198</v>
      </c>
      <c r="I31" s="14"/>
      <c r="J31" s="96"/>
      <c r="K31" s="96"/>
      <c r="L31" s="96"/>
      <c r="M31" s="96"/>
    </row>
    <row r="32" spans="1:13" ht="16.5" customHeight="1">
      <c r="A32" s="83" t="s">
        <v>73</v>
      </c>
      <c r="B32" s="85" t="s">
        <v>94</v>
      </c>
      <c r="C32" s="63"/>
      <c r="D32" s="77"/>
      <c r="E32" s="77"/>
      <c r="F32" s="77"/>
      <c r="G32" s="46"/>
      <c r="H32" s="73"/>
      <c r="I32" s="73" t="s">
        <v>73</v>
      </c>
      <c r="J32" s="142" t="s">
        <v>232</v>
      </c>
      <c r="K32" s="142"/>
      <c r="L32" s="95"/>
      <c r="M32" s="142"/>
    </row>
    <row r="33" spans="1:13" ht="28.5" customHeight="1">
      <c r="A33" s="34">
        <v>1</v>
      </c>
      <c r="B33" s="36" t="s">
        <v>149</v>
      </c>
      <c r="C33" s="92" t="s">
        <v>124</v>
      </c>
      <c r="D33" s="92" t="s">
        <v>124</v>
      </c>
      <c r="E33" s="31">
        <f>0.5*0.02</f>
        <v>0.01</v>
      </c>
      <c r="F33" s="50">
        <f>IF(C33="0 - not considered at all",0*$E33,IF(C33="1 -  planned, not implemented",1*$E33/3,IF(C33="2 - partially implemented",2*$E33/3,$E33)))</f>
        <v>0.01</v>
      </c>
      <c r="G33" s="51">
        <f>IF(D33="0 - not considered at all",0*$E33,IF(D33="1 -  planned, not implemented",$E33/3,IF(D33="2 - partially implemented",2*$E33/3,$E33)))</f>
        <v>0.01</v>
      </c>
      <c r="J33" s="142"/>
      <c r="K33" s="142"/>
      <c r="L33" s="95"/>
      <c r="M33" s="142"/>
    </row>
    <row r="34" spans="1:13" ht="25.5">
      <c r="A34" s="34">
        <v>2</v>
      </c>
      <c r="B34" s="36" t="s">
        <v>150</v>
      </c>
      <c r="C34" s="92" t="s">
        <v>124</v>
      </c>
      <c r="D34" s="92" t="s">
        <v>124</v>
      </c>
      <c r="E34" s="31">
        <f>0.5*0.02</f>
        <v>0.01</v>
      </c>
      <c r="F34" s="50">
        <f>IF(C34="0 - not considered at all",0*$E34,IF(C34="1 -  planned, not implemented",1*$E34/3,IF(C34="2 - partially implemented",2*$E34/3,$E34)))</f>
        <v>0.01</v>
      </c>
      <c r="G34" s="51">
        <f>IF(D34="0 - not considered at all",0*$E34,IF(D34="1 -  planned, not implemented",$E34/3,IF(D34="2 - partially implemented",2*$E34/3,$E34)))</f>
        <v>0.01</v>
      </c>
      <c r="J34" s="142"/>
      <c r="K34" s="142"/>
      <c r="L34" s="95"/>
      <c r="M34" s="142"/>
    </row>
    <row r="35" spans="1:13" ht="15.75" thickBot="1">
      <c r="A35" s="34" t="s">
        <v>8</v>
      </c>
      <c r="B35" s="13"/>
      <c r="C35" s="137" t="s">
        <v>179</v>
      </c>
      <c r="D35" s="139"/>
      <c r="E35" s="33"/>
      <c r="F35" s="75">
        <f>SUM(F33:F34)</f>
        <v>0.02</v>
      </c>
      <c r="G35" s="75">
        <f>SUM(G32:G34)</f>
        <v>0.02</v>
      </c>
      <c r="H35" s="14" t="s">
        <v>198</v>
      </c>
      <c r="I35" s="14"/>
    </row>
    <row r="36" spans="1:13" ht="15.75" thickBot="1">
      <c r="C36" s="141" t="s">
        <v>140</v>
      </c>
      <c r="D36" s="141"/>
      <c r="F36" s="43">
        <f>SUM(F9,F15,F22,F26,F31,F35)</f>
        <v>0.18266666666666664</v>
      </c>
      <c r="G36" s="43">
        <f>SUM(G9,G15,G22,G26,G31,G35)</f>
        <v>0.18266666666666664</v>
      </c>
    </row>
    <row r="37" spans="1:13">
      <c r="C37" s="140" t="s">
        <v>181</v>
      </c>
      <c r="D37" s="140"/>
      <c r="E37" s="15"/>
      <c r="F37" s="46">
        <v>20</v>
      </c>
      <c r="G37" s="41">
        <v>20</v>
      </c>
    </row>
    <row r="39" spans="1:13" customFormat="1" ht="32.25" customHeight="1">
      <c r="A39" s="135" t="s">
        <v>153</v>
      </c>
      <c r="B39" s="135"/>
      <c r="C39" s="136" t="s">
        <v>154</v>
      </c>
      <c r="D39" s="136"/>
      <c r="E39" s="136"/>
      <c r="F39" s="136"/>
      <c r="G39" s="136"/>
      <c r="H39" s="136"/>
      <c r="I39" s="136"/>
      <c r="J39" s="45"/>
      <c r="K39" s="45"/>
      <c r="M39" s="45"/>
    </row>
  </sheetData>
  <sheetProtection password="C7FA" sheet="1" objects="1" scenarios="1" formatRows="0"/>
  <mergeCells count="28">
    <mergeCell ref="A39:B39"/>
    <mergeCell ref="C39:I39"/>
    <mergeCell ref="C35:D35"/>
    <mergeCell ref="C36:D36"/>
    <mergeCell ref="C37:D37"/>
    <mergeCell ref="M32:M34"/>
    <mergeCell ref="J16:J21"/>
    <mergeCell ref="K16:K21"/>
    <mergeCell ref="M3:M8"/>
    <mergeCell ref="M10:M14"/>
    <mergeCell ref="M16:M21"/>
    <mergeCell ref="J3:J8"/>
    <mergeCell ref="K3:K8"/>
    <mergeCell ref="J10:J14"/>
    <mergeCell ref="K10:K14"/>
    <mergeCell ref="M27:M30"/>
    <mergeCell ref="J32:J34"/>
    <mergeCell ref="K32:K34"/>
    <mergeCell ref="C9:D9"/>
    <mergeCell ref="C15:D15"/>
    <mergeCell ref="C22:D22"/>
    <mergeCell ref="C26:D26"/>
    <mergeCell ref="M23:M25"/>
    <mergeCell ref="C31:D31"/>
    <mergeCell ref="J23:J25"/>
    <mergeCell ref="K23:K25"/>
    <mergeCell ref="J27:J30"/>
    <mergeCell ref="K27:K30"/>
  </mergeCells>
  <phoneticPr fontId="7" type="noConversion"/>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c r="A1" s="29" t="s">
        <v>125</v>
      </c>
      <c r="B1" s="17"/>
      <c r="D1" s="19"/>
      <c r="E1" s="19"/>
      <c r="F1" s="19"/>
      <c r="G1" s="19"/>
    </row>
    <row r="2" spans="1:13" ht="77.25" customHeight="1">
      <c r="A2" s="57" t="s">
        <v>75</v>
      </c>
      <c r="B2" s="58" t="s">
        <v>162</v>
      </c>
      <c r="C2" s="59" t="s">
        <v>118</v>
      </c>
      <c r="D2" s="60" t="s">
        <v>156</v>
      </c>
      <c r="E2" s="71" t="s">
        <v>9</v>
      </c>
      <c r="F2" s="71" t="s">
        <v>12</v>
      </c>
      <c r="G2" s="62" t="s">
        <v>157</v>
      </c>
      <c r="H2" s="63"/>
      <c r="I2" s="63"/>
      <c r="J2" s="64" t="s">
        <v>119</v>
      </c>
      <c r="K2" s="65" t="s">
        <v>191</v>
      </c>
      <c r="L2" s="63"/>
      <c r="M2" s="72" t="s">
        <v>176</v>
      </c>
    </row>
    <row r="3" spans="1:13" ht="20.25" customHeight="1">
      <c r="A3" s="56" t="s">
        <v>34</v>
      </c>
      <c r="B3" s="76" t="s">
        <v>79</v>
      </c>
      <c r="C3" s="63"/>
      <c r="D3" s="77"/>
      <c r="E3" s="77"/>
      <c r="F3" s="77"/>
      <c r="G3" s="46"/>
      <c r="I3" s="10" t="s">
        <v>34</v>
      </c>
      <c r="J3" s="130" t="s">
        <v>233</v>
      </c>
      <c r="K3" s="145"/>
      <c r="L3" s="97"/>
      <c r="M3" s="130" t="s">
        <v>234</v>
      </c>
    </row>
    <row r="4" spans="1:13" ht="39" customHeight="1">
      <c r="A4" s="34">
        <v>1</v>
      </c>
      <c r="B4" s="36" t="s">
        <v>80</v>
      </c>
      <c r="C4" s="92" t="s">
        <v>124</v>
      </c>
      <c r="D4" s="92" t="s">
        <v>123</v>
      </c>
      <c r="E4" s="31">
        <f>0.2*0.055</f>
        <v>1.1000000000000001E-2</v>
      </c>
      <c r="F4" s="50">
        <f t="shared" ref="F4:G8" si="0">IF(C4="0 - not considered at all",0*$E4,IF(C4="1 -  planned, not implemented",$E4/3,IF(C4="2 - partially implemented",2*$E4/3,$E4)))</f>
        <v>1.1000000000000001E-2</v>
      </c>
      <c r="G4" s="51">
        <f t="shared" si="0"/>
        <v>7.3333333333333341E-3</v>
      </c>
      <c r="J4" s="144"/>
      <c r="K4" s="145"/>
      <c r="L4" s="98" t="s">
        <v>121</v>
      </c>
      <c r="M4" s="144"/>
    </row>
    <row r="5" spans="1:13" ht="41.25" customHeight="1">
      <c r="A5" s="34">
        <v>2</v>
      </c>
      <c r="B5" s="36" t="s">
        <v>89</v>
      </c>
      <c r="C5" s="92" t="s">
        <v>122</v>
      </c>
      <c r="D5" s="92" t="s">
        <v>123</v>
      </c>
      <c r="E5" s="31">
        <f>0.2*0.055</f>
        <v>1.1000000000000001E-2</v>
      </c>
      <c r="F5" s="50">
        <f t="shared" si="0"/>
        <v>3.666666666666667E-3</v>
      </c>
      <c r="G5" s="51">
        <f t="shared" si="0"/>
        <v>7.3333333333333341E-3</v>
      </c>
      <c r="J5" s="144"/>
      <c r="K5" s="145"/>
      <c r="L5" s="98" t="s">
        <v>122</v>
      </c>
      <c r="M5" s="144"/>
    </row>
    <row r="6" spans="1:13" ht="30" customHeight="1">
      <c r="A6" s="34">
        <v>3</v>
      </c>
      <c r="B6" s="36" t="s">
        <v>85</v>
      </c>
      <c r="C6" s="92" t="s">
        <v>124</v>
      </c>
      <c r="D6" s="92" t="s">
        <v>123</v>
      </c>
      <c r="E6" s="31">
        <f>0.2*0.055</f>
        <v>1.1000000000000001E-2</v>
      </c>
      <c r="F6" s="50">
        <f t="shared" si="0"/>
        <v>1.1000000000000001E-2</v>
      </c>
      <c r="G6" s="51">
        <f t="shared" si="0"/>
        <v>7.3333333333333341E-3</v>
      </c>
      <c r="J6" s="144"/>
      <c r="K6" s="145"/>
      <c r="L6" s="98" t="s">
        <v>123</v>
      </c>
      <c r="M6" s="144"/>
    </row>
    <row r="7" spans="1:13" ht="26.25" customHeight="1">
      <c r="A7" s="34">
        <v>4</v>
      </c>
      <c r="B7" s="36" t="s">
        <v>90</v>
      </c>
      <c r="C7" s="92" t="s">
        <v>121</v>
      </c>
      <c r="D7" s="92" t="s">
        <v>121</v>
      </c>
      <c r="E7" s="31">
        <f>0.2*0.055</f>
        <v>1.1000000000000001E-2</v>
      </c>
      <c r="F7" s="50">
        <f t="shared" si="0"/>
        <v>0</v>
      </c>
      <c r="G7" s="51">
        <f t="shared" si="0"/>
        <v>0</v>
      </c>
      <c r="J7" s="144"/>
      <c r="K7" s="145"/>
      <c r="L7" s="98" t="s">
        <v>124</v>
      </c>
      <c r="M7" s="144"/>
    </row>
    <row r="8" spans="1:13" ht="25.5">
      <c r="A8" s="34">
        <v>5</v>
      </c>
      <c r="B8" s="37" t="s">
        <v>91</v>
      </c>
      <c r="C8" s="92" t="s">
        <v>123</v>
      </c>
      <c r="D8" s="92" t="s">
        <v>123</v>
      </c>
      <c r="E8" s="31">
        <f>0.2*0.055</f>
        <v>1.1000000000000001E-2</v>
      </c>
      <c r="F8" s="50">
        <f t="shared" si="0"/>
        <v>7.3333333333333341E-3</v>
      </c>
      <c r="G8" s="51">
        <f t="shared" si="0"/>
        <v>7.3333333333333341E-3</v>
      </c>
      <c r="J8" s="144"/>
      <c r="K8" s="146"/>
      <c r="L8" s="97"/>
      <c r="M8" s="144"/>
    </row>
    <row r="9" spans="1:13" ht="17.25" customHeight="1">
      <c r="A9" s="34" t="s">
        <v>8</v>
      </c>
      <c r="B9" s="13"/>
      <c r="C9" s="137" t="s">
        <v>185</v>
      </c>
      <c r="D9" s="138"/>
      <c r="E9" s="139"/>
      <c r="F9" s="75">
        <f>SUM(F4:F8)</f>
        <v>3.3000000000000002E-2</v>
      </c>
      <c r="G9" s="75">
        <f>SUM(G4:G8)</f>
        <v>2.9333333333333336E-2</v>
      </c>
      <c r="H9" s="66" t="s">
        <v>199</v>
      </c>
      <c r="I9" s="68"/>
      <c r="J9" s="78"/>
      <c r="K9" s="78"/>
      <c r="L9" s="78"/>
      <c r="M9" s="78"/>
    </row>
    <row r="10" spans="1:13">
      <c r="A10" s="33" t="s">
        <v>35</v>
      </c>
      <c r="B10" s="82" t="s">
        <v>81</v>
      </c>
      <c r="C10" s="63"/>
      <c r="D10" s="77"/>
      <c r="E10" s="77"/>
      <c r="F10" s="77"/>
      <c r="G10" s="46"/>
      <c r="I10" s="10" t="s">
        <v>35</v>
      </c>
      <c r="J10" s="142" t="s">
        <v>235</v>
      </c>
      <c r="K10" s="142"/>
      <c r="L10" s="95"/>
      <c r="M10" s="142" t="s">
        <v>236</v>
      </c>
    </row>
    <row r="11" spans="1:13" ht="25.5">
      <c r="A11" s="34">
        <v>1</v>
      </c>
      <c r="B11" s="36" t="s">
        <v>92</v>
      </c>
      <c r="C11" s="92" t="s">
        <v>124</v>
      </c>
      <c r="D11" s="92" t="s">
        <v>123</v>
      </c>
      <c r="E11" s="12">
        <f>0.25*0.055</f>
        <v>1.375E-2</v>
      </c>
      <c r="F11" s="50">
        <f t="shared" ref="F11:G13" si="1">IF(C11="0 - not considered at all",0*$E11,IF(C11="1 -  planned, not implemented",$E11/3,IF(C11="2 - partially implemented",2*$E11/3,$E11)))</f>
        <v>1.375E-2</v>
      </c>
      <c r="G11" s="51">
        <f t="shared" si="1"/>
        <v>9.1666666666666667E-3</v>
      </c>
      <c r="J11" s="142"/>
      <c r="K11" s="142"/>
      <c r="L11" s="95"/>
      <c r="M11" s="142"/>
    </row>
    <row r="12" spans="1:13" ht="25.5">
      <c r="A12" s="34">
        <v>2</v>
      </c>
      <c r="B12" s="36" t="s">
        <v>95</v>
      </c>
      <c r="C12" s="92" t="s">
        <v>124</v>
      </c>
      <c r="D12" s="92" t="s">
        <v>123</v>
      </c>
      <c r="E12" s="12">
        <f>0.25*0.055</f>
        <v>1.375E-2</v>
      </c>
      <c r="F12" s="50">
        <f t="shared" si="1"/>
        <v>1.375E-2</v>
      </c>
      <c r="G12" s="51">
        <f t="shared" si="1"/>
        <v>9.1666666666666667E-3</v>
      </c>
      <c r="J12" s="142"/>
      <c r="K12" s="142"/>
      <c r="L12" s="95"/>
      <c r="M12" s="142"/>
    </row>
    <row r="13" spans="1:13" ht="25.5">
      <c r="A13" s="34">
        <v>3</v>
      </c>
      <c r="B13" s="36" t="s">
        <v>115</v>
      </c>
      <c r="C13" s="92" t="s">
        <v>124</v>
      </c>
      <c r="D13" s="92" t="s">
        <v>123</v>
      </c>
      <c r="E13" s="12">
        <f>0.5*0.055</f>
        <v>2.75E-2</v>
      </c>
      <c r="F13" s="50">
        <f t="shared" si="1"/>
        <v>2.75E-2</v>
      </c>
      <c r="G13" s="51">
        <f t="shared" si="1"/>
        <v>1.8333333333333333E-2</v>
      </c>
      <c r="J13" s="142"/>
      <c r="K13" s="142"/>
      <c r="L13" s="95"/>
      <c r="M13" s="142"/>
    </row>
    <row r="14" spans="1:13">
      <c r="A14" s="34" t="s">
        <v>8</v>
      </c>
      <c r="B14" s="13"/>
      <c r="C14" s="137" t="s">
        <v>186</v>
      </c>
      <c r="D14" s="138"/>
      <c r="E14" s="139"/>
      <c r="F14" s="75">
        <f>SUM(F11:F13)</f>
        <v>5.5E-2</v>
      </c>
      <c r="G14" s="75">
        <f>SUM(G11:G13)</f>
        <v>3.6666666666666667E-2</v>
      </c>
      <c r="H14" s="66" t="s">
        <v>199</v>
      </c>
      <c r="I14" s="68"/>
      <c r="J14" s="78"/>
      <c r="K14" s="78"/>
      <c r="L14" s="78"/>
      <c r="M14" s="78"/>
    </row>
    <row r="15" spans="1:13">
      <c r="A15" s="33" t="s">
        <v>117</v>
      </c>
      <c r="B15" s="88" t="s">
        <v>83</v>
      </c>
      <c r="C15" s="63"/>
      <c r="D15" s="77"/>
      <c r="E15" s="77"/>
      <c r="F15" s="77"/>
      <c r="G15" s="46"/>
      <c r="I15" s="10" t="s">
        <v>117</v>
      </c>
      <c r="J15" s="142" t="s">
        <v>237</v>
      </c>
      <c r="K15" s="142" t="s">
        <v>139</v>
      </c>
      <c r="L15" s="95"/>
      <c r="M15" s="142" t="s">
        <v>139</v>
      </c>
    </row>
    <row r="16" spans="1:13" ht="25.5">
      <c r="A16" s="34">
        <v>1</v>
      </c>
      <c r="B16" s="36" t="s">
        <v>93</v>
      </c>
      <c r="C16" s="92" t="s">
        <v>121</v>
      </c>
      <c r="D16" s="92" t="s">
        <v>121</v>
      </c>
      <c r="E16" s="12">
        <f>0.25*0.055</f>
        <v>1.375E-2</v>
      </c>
      <c r="F16" s="50">
        <f t="shared" ref="F16:G19" si="2">IF(C16="0 - not considered at all",0*$E16,IF(C16="1 -  planned, not implemented",$E16/3,IF(C16="2 - partially implemented",2*$E16/3,$E16)))</f>
        <v>0</v>
      </c>
      <c r="G16" s="51">
        <f t="shared" si="2"/>
        <v>0</v>
      </c>
      <c r="J16" s="142"/>
      <c r="K16" s="142"/>
      <c r="L16" s="95"/>
      <c r="M16" s="142"/>
    </row>
    <row r="17" spans="1:13" ht="25.5">
      <c r="A17" s="34">
        <v>2</v>
      </c>
      <c r="B17" s="36" t="s">
        <v>86</v>
      </c>
      <c r="C17" s="92" t="s">
        <v>121</v>
      </c>
      <c r="D17" s="92" t="s">
        <v>121</v>
      </c>
      <c r="E17" s="12">
        <f>0.25*0.055</f>
        <v>1.375E-2</v>
      </c>
      <c r="F17" s="50">
        <f t="shared" si="2"/>
        <v>0</v>
      </c>
      <c r="G17" s="51">
        <f t="shared" si="2"/>
        <v>0</v>
      </c>
      <c r="J17" s="142"/>
      <c r="K17" s="142"/>
      <c r="L17" s="95"/>
      <c r="M17" s="142"/>
    </row>
    <row r="18" spans="1:13" ht="25.5">
      <c r="A18" s="34">
        <v>3</v>
      </c>
      <c r="B18" s="36" t="s">
        <v>87</v>
      </c>
      <c r="C18" s="92" t="s">
        <v>121</v>
      </c>
      <c r="D18" s="92" t="s">
        <v>121</v>
      </c>
      <c r="E18" s="12">
        <f>0.25*0.055</f>
        <v>1.375E-2</v>
      </c>
      <c r="F18" s="50">
        <f t="shared" si="2"/>
        <v>0</v>
      </c>
      <c r="G18" s="51">
        <f t="shared" si="2"/>
        <v>0</v>
      </c>
      <c r="J18" s="142"/>
      <c r="K18" s="142"/>
      <c r="L18" s="95"/>
      <c r="M18" s="142"/>
    </row>
    <row r="19" spans="1:13" ht="38.25">
      <c r="A19" s="34">
        <v>4</v>
      </c>
      <c r="B19" s="37" t="s">
        <v>114</v>
      </c>
      <c r="C19" s="92" t="s">
        <v>124</v>
      </c>
      <c r="D19" s="92" t="s">
        <v>121</v>
      </c>
      <c r="E19" s="12">
        <f>0.25*0.055</f>
        <v>1.375E-2</v>
      </c>
      <c r="F19" s="50">
        <f t="shared" si="2"/>
        <v>1.375E-2</v>
      </c>
      <c r="G19" s="51">
        <f t="shared" si="2"/>
        <v>0</v>
      </c>
      <c r="J19" s="142"/>
      <c r="K19" s="142"/>
      <c r="L19" s="95"/>
      <c r="M19" s="142"/>
    </row>
    <row r="20" spans="1:13">
      <c r="A20" s="34" t="s">
        <v>8</v>
      </c>
      <c r="B20" s="13"/>
      <c r="C20" s="137" t="s">
        <v>187</v>
      </c>
      <c r="D20" s="138"/>
      <c r="E20" s="139"/>
      <c r="F20" s="75">
        <f>SUM(F16:F19)</f>
        <v>1.375E-2</v>
      </c>
      <c r="G20" s="75">
        <f>SUM(G16:G19)</f>
        <v>0</v>
      </c>
      <c r="H20" s="66" t="s">
        <v>199</v>
      </c>
      <c r="I20" s="68"/>
      <c r="J20" s="78"/>
      <c r="K20" s="78"/>
      <c r="L20" s="78"/>
      <c r="M20" s="78"/>
    </row>
    <row r="21" spans="1:13">
      <c r="A21" s="33" t="s">
        <v>82</v>
      </c>
      <c r="B21" s="82" t="s">
        <v>84</v>
      </c>
      <c r="C21" s="63"/>
      <c r="D21" s="77"/>
      <c r="E21" s="77"/>
      <c r="F21" s="77"/>
      <c r="G21" s="46"/>
      <c r="I21" s="10" t="s">
        <v>82</v>
      </c>
      <c r="J21" s="142" t="s">
        <v>239</v>
      </c>
      <c r="K21" s="142"/>
      <c r="L21" s="95"/>
      <c r="M21" s="142" t="s">
        <v>238</v>
      </c>
    </row>
    <row r="22" spans="1:13" ht="41.25" customHeight="1">
      <c r="A22" s="34">
        <v>1</v>
      </c>
      <c r="B22" s="36" t="s">
        <v>88</v>
      </c>
      <c r="C22" s="92" t="s">
        <v>124</v>
      </c>
      <c r="D22" s="92" t="s">
        <v>122</v>
      </c>
      <c r="E22" s="12">
        <v>3.5000000000000003E-2</v>
      </c>
      <c r="F22" s="50">
        <f>IF(C22="0 - not considered at all",0*$E22,IF(C22="1 -  planned, not implemented",$E22/3,IF(C22="2 - partially implemented",2*$E22/3,$E22)))</f>
        <v>3.5000000000000003E-2</v>
      </c>
      <c r="G22" s="51">
        <f>IF(D22="0 - not considered at all",0*$E22,IF(D22="1 -  planned, not implemented",$E22/3,IF(D22="2 - partially implemented",2*$E22/3,$E22)))</f>
        <v>1.1666666666666667E-2</v>
      </c>
      <c r="J22" s="142"/>
      <c r="K22" s="142"/>
      <c r="L22" s="95"/>
      <c r="M22" s="142"/>
    </row>
    <row r="23" spans="1:13" ht="15.75" thickBot="1">
      <c r="A23" s="34" t="s">
        <v>8</v>
      </c>
      <c r="B23" s="13"/>
      <c r="C23" s="137" t="s">
        <v>188</v>
      </c>
      <c r="D23" s="138"/>
      <c r="E23" s="139"/>
      <c r="F23" s="75">
        <f>SUM(F22:F22)</f>
        <v>3.5000000000000003E-2</v>
      </c>
      <c r="G23" s="75">
        <f>SUM(G22)</f>
        <v>1.1666666666666667E-2</v>
      </c>
      <c r="H23" s="66" t="s">
        <v>200</v>
      </c>
      <c r="I23" s="68"/>
    </row>
    <row r="24" spans="1:13" ht="15.75" thickBot="1">
      <c r="D24" s="39" t="s">
        <v>180</v>
      </c>
      <c r="F24" s="74">
        <f>SUM(F9,F14,F20,F23)</f>
        <v>0.13674999999999998</v>
      </c>
      <c r="G24" s="74">
        <f>SUM(G9,G14,G20,G23)</f>
        <v>7.7666666666666676E-2</v>
      </c>
    </row>
    <row r="25" spans="1:13">
      <c r="D25" s="40" t="s">
        <v>181</v>
      </c>
      <c r="E25" s="15"/>
      <c r="F25" s="46">
        <v>20</v>
      </c>
      <c r="G25" s="87">
        <v>20</v>
      </c>
    </row>
    <row r="27" spans="1:13" customFormat="1" ht="32.25" customHeight="1">
      <c r="A27" s="135" t="s">
        <v>153</v>
      </c>
      <c r="B27" s="135"/>
      <c r="C27" s="136" t="s">
        <v>154</v>
      </c>
      <c r="D27" s="136"/>
      <c r="E27" s="136"/>
      <c r="F27" s="136"/>
      <c r="G27" s="136"/>
      <c r="H27" s="136"/>
      <c r="I27" s="136"/>
      <c r="J27" s="45"/>
      <c r="K27" s="45"/>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phoneticPr fontId="7" type="noConversion"/>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Estela</cp:lastModifiedBy>
  <cp:lastPrinted>2013-05-22T09:46:15Z</cp:lastPrinted>
  <dcterms:created xsi:type="dcterms:W3CDTF">2012-06-19T07:09:26Z</dcterms:created>
  <dcterms:modified xsi:type="dcterms:W3CDTF">2014-04-24T10:55:49Z</dcterms:modified>
</cp:coreProperties>
</file>